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filterPrivacy="1" defaultThemeVersion="124226"/>
  <xr:revisionPtr revIDLastSave="0" documentId="13_ncr:1_{F1F71B67-554C-4670-8F24-09121DAC90A3}" xr6:coauthVersionLast="47" xr6:coauthVersionMax="47" xr10:uidLastSave="{00000000-0000-0000-0000-000000000000}"/>
  <bookViews>
    <workbookView xWindow="-120" yWindow="-120" windowWidth="29040" windowHeight="15840" tabRatio="891" activeTab="7" xr2:uid="{00000000-000D-0000-FFFF-FFFF00000000}"/>
  </bookViews>
  <sheets>
    <sheet name="затраты" sheetId="37" r:id="rId1"/>
    <sheet name="натур показатели инновации+добр" sheetId="38" r:id="rId2"/>
    <sheet name="инновации+добровольчество0,3664" sheetId="31" r:id="rId3"/>
    <sheet name="Лист1" sheetId="41" r:id="rId4"/>
    <sheet name="натур показатели патриотика" sheetId="39" r:id="rId5"/>
    <sheet name="патриотика0,3664" sheetId="14" r:id="rId6"/>
    <sheet name="натур показатели таланты+инициа" sheetId="40" r:id="rId7"/>
    <sheet name="таланты+инициативы0,2672" sheetId="15" r:id="rId8"/>
    <sheet name="Лист3" sheetId="36" state="hidden" r:id="rId9"/>
  </sheets>
  <externalReferences>
    <externalReference r:id="rId10"/>
    <externalReference r:id="rId11"/>
  </externalReferences>
  <definedNames>
    <definedName name="_xlnm._FilterDatabase" localSheetId="2" hidden="1">'инновации+добровольчество0,3664'!$A$247:$I$440</definedName>
    <definedName name="_xlnm._FilterDatabase" localSheetId="7" hidden="1">'таланты+инициативы0,2672'!$A$218:$I$382</definedName>
    <definedName name="_xlnm.Print_Area" localSheetId="0">затраты!$A$1:$K$24</definedName>
    <definedName name="_xlnm.Print_Area" localSheetId="2">'инновации+добровольчество0,3664'!$A$1:$I$502</definedName>
    <definedName name="_xlnm.Print_Area" localSheetId="5">'патриотика0,3664'!$A$1:$I$463</definedName>
    <definedName name="_xlnm.Print_Area" localSheetId="7">'таланты+инициативы0,2672'!$A$1:$I$467</definedName>
  </definedNames>
  <calcPr calcId="18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61" i="38" l="1"/>
  <c r="C61" i="38"/>
  <c r="C62" i="38"/>
  <c r="C63" i="38"/>
  <c r="D232" i="31"/>
  <c r="E232" i="31"/>
  <c r="F232" i="31"/>
  <c r="A232" i="31"/>
  <c r="D198" i="14"/>
  <c r="D197" i="14"/>
  <c r="D196" i="14"/>
  <c r="D193" i="14"/>
  <c r="D192" i="14"/>
  <c r="D190" i="14"/>
  <c r="D189" i="14"/>
  <c r="D186" i="14"/>
  <c r="D185" i="14"/>
  <c r="E186" i="14"/>
  <c r="E187" i="14"/>
  <c r="E188" i="14"/>
  <c r="E189" i="14"/>
  <c r="E190" i="14"/>
  <c r="E191" i="14"/>
  <c r="E192" i="14"/>
  <c r="E193" i="14"/>
  <c r="E194" i="14"/>
  <c r="E195" i="14"/>
  <c r="E196" i="14"/>
  <c r="E197" i="14"/>
  <c r="E198" i="14"/>
  <c r="E199" i="14"/>
  <c r="E200" i="14"/>
  <c r="E201" i="14"/>
  <c r="E203" i="14"/>
  <c r="E185" i="14"/>
  <c r="A198" i="14"/>
  <c r="A195" i="14"/>
  <c r="A196" i="14"/>
  <c r="A197" i="14"/>
  <c r="A186" i="14"/>
  <c r="A187" i="14"/>
  <c r="A188" i="14"/>
  <c r="A189" i="14"/>
  <c r="A190" i="14"/>
  <c r="A191" i="14"/>
  <c r="A192" i="14"/>
  <c r="A193" i="14"/>
  <c r="A194" i="14"/>
  <c r="A185" i="14"/>
  <c r="F200" i="15"/>
  <c r="F201" i="15"/>
  <c r="F202" i="15"/>
  <c r="F203" i="15"/>
  <c r="F204" i="15"/>
  <c r="D213" i="15"/>
  <c r="D212" i="15"/>
  <c r="D211" i="15"/>
  <c r="D210" i="15"/>
  <c r="D209" i="15"/>
  <c r="D208" i="15"/>
  <c r="D207" i="15"/>
  <c r="D206" i="15"/>
  <c r="D205" i="15"/>
  <c r="D204" i="15"/>
  <c r="D203" i="15"/>
  <c r="D202" i="15"/>
  <c r="D201" i="15"/>
  <c r="D200" i="15"/>
  <c r="B200" i="15"/>
  <c r="B201" i="15"/>
  <c r="B202" i="15"/>
  <c r="B203" i="15"/>
  <c r="B204" i="15"/>
  <c r="D182" i="14"/>
  <c r="G132" i="31"/>
  <c r="G64" i="31"/>
  <c r="G65" i="31"/>
  <c r="G66" i="31"/>
  <c r="G67" i="31"/>
  <c r="G68" i="31"/>
  <c r="G69" i="31"/>
  <c r="G70" i="31"/>
  <c r="G71" i="31"/>
  <c r="G72" i="31"/>
  <c r="G73" i="31"/>
  <c r="G74" i="31"/>
  <c r="G75" i="31"/>
  <c r="G76" i="31"/>
  <c r="G77" i="31"/>
  <c r="G78" i="31"/>
  <c r="G79" i="31"/>
  <c r="G80" i="31"/>
  <c r="G81" i="31"/>
  <c r="G82" i="31"/>
  <c r="G83" i="31"/>
  <c r="G84" i="31"/>
  <c r="G85" i="31"/>
  <c r="G86" i="31"/>
  <c r="G87" i="31"/>
  <c r="G88" i="31"/>
  <c r="G89" i="31"/>
  <c r="G90" i="31"/>
  <c r="G91" i="31"/>
  <c r="G92" i="31"/>
  <c r="G93" i="31"/>
  <c r="G94" i="31"/>
  <c r="G95" i="31"/>
  <c r="G96" i="31"/>
  <c r="G97" i="31"/>
  <c r="G98" i="31"/>
  <c r="G99" i="31"/>
  <c r="G100" i="31"/>
  <c r="G101" i="31"/>
  <c r="G102" i="31"/>
  <c r="G103" i="31"/>
  <c r="G104" i="31"/>
  <c r="G105" i="31"/>
  <c r="G106" i="31"/>
  <c r="G107" i="31"/>
  <c r="G108" i="31"/>
  <c r="G109" i="31"/>
  <c r="G110" i="31"/>
  <c r="G111" i="31"/>
  <c r="G112" i="31"/>
  <c r="G113" i="31"/>
  <c r="G114" i="31"/>
  <c r="G115" i="31"/>
  <c r="G116" i="31"/>
  <c r="G117" i="31"/>
  <c r="G118" i="31"/>
  <c r="G119" i="31"/>
  <c r="G120" i="31"/>
  <c r="G121" i="31"/>
  <c r="G122" i="31"/>
  <c r="G123" i="31"/>
  <c r="G124" i="31"/>
  <c r="G63" i="31"/>
  <c r="D159" i="14"/>
  <c r="D162" i="14"/>
  <c r="B13" i="15"/>
  <c r="B33" i="15"/>
  <c r="B34" i="15"/>
  <c r="B40" i="15"/>
  <c r="B41" i="15"/>
  <c r="B43" i="15"/>
  <c r="B146" i="15"/>
  <c r="B147" i="15"/>
  <c r="B148" i="15"/>
  <c r="B149" i="15"/>
  <c r="B150" i="15"/>
  <c r="B151" i="15"/>
  <c r="F62" i="15"/>
  <c r="F60" i="15"/>
  <c r="F61" i="15"/>
  <c r="F63" i="15"/>
  <c r="F64" i="15"/>
  <c r="F65" i="15"/>
  <c r="F66" i="15"/>
  <c r="F67" i="15"/>
  <c r="F68" i="15"/>
  <c r="F69" i="15"/>
  <c r="F70" i="15"/>
  <c r="F71" i="15"/>
  <c r="F72" i="15"/>
  <c r="F73" i="15"/>
  <c r="F74" i="15"/>
  <c r="F75" i="15"/>
  <c r="F76" i="15"/>
  <c r="F77" i="15"/>
  <c r="F78" i="15"/>
  <c r="F79" i="15"/>
  <c r="F80" i="15"/>
  <c r="F81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95" i="15"/>
  <c r="F96" i="15"/>
  <c r="F97" i="15"/>
  <c r="F98" i="15"/>
  <c r="F99" i="15"/>
  <c r="F100" i="15"/>
  <c r="F101" i="15"/>
  <c r="F102" i="15"/>
  <c r="F103" i="15"/>
  <c r="F104" i="15"/>
  <c r="F59" i="15"/>
  <c r="F105" i="15" s="1"/>
  <c r="D107" i="14" l="1"/>
  <c r="D154" i="31" s="1"/>
  <c r="D108" i="14"/>
  <c r="D155" i="31" s="1"/>
  <c r="D106" i="14"/>
  <c r="D153" i="31" s="1"/>
  <c r="E217" i="14"/>
  <c r="E251" i="31" s="1"/>
  <c r="E218" i="14"/>
  <c r="E252" i="31" s="1"/>
  <c r="E219" i="14"/>
  <c r="E253" i="31" s="1"/>
  <c r="E220" i="14"/>
  <c r="E254" i="31" s="1"/>
  <c r="E221" i="14"/>
  <c r="E255" i="31" s="1"/>
  <c r="E222" i="14"/>
  <c r="E256" i="31" s="1"/>
  <c r="E223" i="14"/>
  <c r="E257" i="31" s="1"/>
  <c r="E224" i="14"/>
  <c r="E258" i="31" s="1"/>
  <c r="E225" i="14"/>
  <c r="E259" i="31" s="1"/>
  <c r="E226" i="14"/>
  <c r="E260" i="31" s="1"/>
  <c r="E227" i="14"/>
  <c r="E261" i="31" s="1"/>
  <c r="E228" i="14"/>
  <c r="E262" i="31" s="1"/>
  <c r="E229" i="14"/>
  <c r="E263" i="31" s="1"/>
  <c r="E230" i="14"/>
  <c r="E264" i="31" s="1"/>
  <c r="E231" i="14"/>
  <c r="E265" i="31" s="1"/>
  <c r="E232" i="14"/>
  <c r="E266" i="31" s="1"/>
  <c r="E233" i="14"/>
  <c r="E267" i="31" s="1"/>
  <c r="E234" i="14"/>
  <c r="E268" i="31" s="1"/>
  <c r="E235" i="14"/>
  <c r="E269" i="31" s="1"/>
  <c r="E236" i="14"/>
  <c r="E270" i="31" s="1"/>
  <c r="E237" i="14"/>
  <c r="E271" i="31" s="1"/>
  <c r="E238" i="14"/>
  <c r="E272" i="31" s="1"/>
  <c r="E239" i="14"/>
  <c r="E273" i="31" s="1"/>
  <c r="E240" i="14"/>
  <c r="E274" i="31" s="1"/>
  <c r="E241" i="14"/>
  <c r="E275" i="31" s="1"/>
  <c r="E242" i="14"/>
  <c r="E276" i="31" s="1"/>
  <c r="E243" i="14"/>
  <c r="E277" i="31" s="1"/>
  <c r="E244" i="14"/>
  <c r="E278" i="31" s="1"/>
  <c r="E245" i="14"/>
  <c r="E279" i="31" s="1"/>
  <c r="E246" i="14"/>
  <c r="E280" i="31" s="1"/>
  <c r="E247" i="14"/>
  <c r="E281" i="31" s="1"/>
  <c r="E248" i="14"/>
  <c r="E282" i="31" s="1"/>
  <c r="E249" i="14"/>
  <c r="E283" i="31" s="1"/>
  <c r="E250" i="14"/>
  <c r="E284" i="31" s="1"/>
  <c r="E251" i="14"/>
  <c r="E285" i="31" s="1"/>
  <c r="A224" i="14"/>
  <c r="A225" i="14"/>
  <c r="A226" i="14"/>
  <c r="A227" i="14"/>
  <c r="A228" i="14"/>
  <c r="A229" i="14"/>
  <c r="A230" i="14"/>
  <c r="A231" i="14"/>
  <c r="A232" i="14"/>
  <c r="A233" i="14"/>
  <c r="A234" i="14"/>
  <c r="A235" i="14"/>
  <c r="A236" i="14"/>
  <c r="A237" i="14"/>
  <c r="A238" i="14"/>
  <c r="A239" i="14"/>
  <c r="A240" i="14"/>
  <c r="A241" i="14"/>
  <c r="A242" i="14"/>
  <c r="A243" i="14"/>
  <c r="A244" i="14"/>
  <c r="A245" i="14"/>
  <c r="A246" i="14"/>
  <c r="A247" i="14"/>
  <c r="A248" i="14"/>
  <c r="A249" i="14"/>
  <c r="A250" i="14"/>
  <c r="A251" i="14"/>
  <c r="A252" i="14"/>
  <c r="A253" i="14"/>
  <c r="A254" i="14"/>
  <c r="A255" i="14"/>
  <c r="A256" i="14"/>
  <c r="A257" i="14"/>
  <c r="A258" i="14"/>
  <c r="A259" i="14"/>
  <c r="A260" i="14"/>
  <c r="A217" i="14"/>
  <c r="A218" i="14"/>
  <c r="A219" i="14"/>
  <c r="A220" i="14"/>
  <c r="A221" i="14"/>
  <c r="A222" i="14"/>
  <c r="A223" i="14"/>
  <c r="A216" i="14"/>
  <c r="E212" i="31"/>
  <c r="E213" i="31"/>
  <c r="E214" i="31"/>
  <c r="E215" i="31"/>
  <c r="E216" i="31"/>
  <c r="E217" i="31"/>
  <c r="E218" i="31"/>
  <c r="E219" i="31"/>
  <c r="E220" i="31"/>
  <c r="E221" i="31"/>
  <c r="E222" i="31"/>
  <c r="E223" i="31"/>
  <c r="E224" i="31"/>
  <c r="E225" i="31"/>
  <c r="E226" i="31"/>
  <c r="E227" i="31"/>
  <c r="E228" i="31"/>
  <c r="E229" i="31"/>
  <c r="E230" i="31"/>
  <c r="E231" i="31"/>
  <c r="A178" i="14"/>
  <c r="A179" i="14"/>
  <c r="A180" i="14"/>
  <c r="A181" i="14"/>
  <c r="A182" i="14"/>
  <c r="A183" i="14"/>
  <c r="A184" i="14"/>
  <c r="A219" i="31"/>
  <c r="A220" i="31"/>
  <c r="A221" i="31"/>
  <c r="A222" i="31"/>
  <c r="A223" i="31"/>
  <c r="A224" i="31"/>
  <c r="A225" i="31"/>
  <c r="A226" i="31"/>
  <c r="A227" i="31"/>
  <c r="A228" i="31"/>
  <c r="A229" i="31"/>
  <c r="A230" i="31"/>
  <c r="A231" i="31"/>
  <c r="A177" i="14"/>
  <c r="E170" i="14"/>
  <c r="E203" i="31" s="1"/>
  <c r="F159" i="14"/>
  <c r="F160" i="14"/>
  <c r="F161" i="14"/>
  <c r="F162" i="14"/>
  <c r="F158" i="14"/>
  <c r="E159" i="14"/>
  <c r="G159" i="14" s="1"/>
  <c r="E160" i="14"/>
  <c r="E161" i="14"/>
  <c r="E162" i="14"/>
  <c r="E158" i="14"/>
  <c r="F150" i="14"/>
  <c r="F151" i="14"/>
  <c r="D137" i="38" l="1"/>
  <c r="D138" i="38"/>
  <c r="D139" i="38"/>
  <c r="D140" i="38"/>
  <c r="D141" i="38"/>
  <c r="D142" i="38"/>
  <c r="C143" i="38"/>
  <c r="C144" i="38"/>
  <c r="C145" i="38"/>
  <c r="C146" i="38"/>
  <c r="C147" i="38"/>
  <c r="C148" i="38"/>
  <c r="C149" i="38"/>
  <c r="C150" i="38"/>
  <c r="C151" i="38"/>
  <c r="C152" i="38"/>
  <c r="C153" i="38"/>
  <c r="C154" i="38"/>
  <c r="C155" i="38"/>
  <c r="C156" i="38"/>
  <c r="C157" i="38"/>
  <c r="C158" i="38"/>
  <c r="C159" i="38"/>
  <c r="C160" i="38"/>
  <c r="C161" i="38"/>
  <c r="C162" i="38"/>
  <c r="C163" i="38"/>
  <c r="C164" i="38"/>
  <c r="C165" i="38"/>
  <c r="C166" i="38"/>
  <c r="C167" i="38"/>
  <c r="C168" i="38"/>
  <c r="C169" i="38"/>
  <c r="C170" i="38"/>
  <c r="C171" i="38"/>
  <c r="C172" i="38"/>
  <c r="C173" i="38"/>
  <c r="C174" i="38"/>
  <c r="C175" i="38"/>
  <c r="C176" i="38"/>
  <c r="C177" i="38"/>
  <c r="C178" i="38"/>
  <c r="C179" i="38"/>
  <c r="C180" i="38"/>
  <c r="C181" i="38"/>
  <c r="C182" i="38"/>
  <c r="C183" i="38"/>
  <c r="C184" i="38"/>
  <c r="C185" i="38"/>
  <c r="C186" i="38"/>
  <c r="C187" i="38"/>
  <c r="C188" i="38"/>
  <c r="C189" i="38"/>
  <c r="C190" i="38"/>
  <c r="C191" i="38"/>
  <c r="C192" i="38"/>
  <c r="C193" i="38"/>
  <c r="C194" i="38"/>
  <c r="C195" i="38"/>
  <c r="C196" i="38"/>
  <c r="C197" i="38"/>
  <c r="C198" i="38"/>
  <c r="C199" i="38"/>
  <c r="C200" i="38"/>
  <c r="C201" i="38"/>
  <c r="C202" i="38"/>
  <c r="C203" i="38"/>
  <c r="C204" i="38"/>
  <c r="C205" i="38"/>
  <c r="C206" i="38"/>
  <c r="C207" i="38"/>
  <c r="C208" i="38"/>
  <c r="C209" i="38"/>
  <c r="C210" i="38"/>
  <c r="C211" i="38"/>
  <c r="C212" i="38"/>
  <c r="C213" i="38"/>
  <c r="C214" i="38"/>
  <c r="C215" i="38"/>
  <c r="C216" i="38"/>
  <c r="C217" i="38"/>
  <c r="C218" i="38"/>
  <c r="C219" i="38"/>
  <c r="C220" i="38"/>
  <c r="C221" i="38"/>
  <c r="C222" i="38"/>
  <c r="C223" i="38"/>
  <c r="C224" i="38"/>
  <c r="C225" i="38"/>
  <c r="C226" i="38"/>
  <c r="C227" i="38"/>
  <c r="C228" i="38"/>
  <c r="C229" i="38"/>
  <c r="C230" i="38"/>
  <c r="C231" i="38"/>
  <c r="C232" i="38"/>
  <c r="C233" i="38"/>
  <c r="C234" i="38"/>
  <c r="C235" i="38"/>
  <c r="C236" i="38"/>
  <c r="C237" i="38"/>
  <c r="C238" i="38"/>
  <c r="C239" i="38"/>
  <c r="C240" i="38"/>
  <c r="C241" i="38"/>
  <c r="C242" i="38"/>
  <c r="C243" i="38"/>
  <c r="C244" i="38"/>
  <c r="C245" i="38"/>
  <c r="C246" i="38"/>
  <c r="C247" i="38"/>
  <c r="C248" i="38"/>
  <c r="C249" i="38"/>
  <c r="C250" i="38"/>
  <c r="C251" i="38"/>
  <c r="C252" i="38"/>
  <c r="C253" i="38"/>
  <c r="C254" i="38"/>
  <c r="C255" i="38"/>
  <c r="C256" i="38"/>
  <c r="C257" i="38"/>
  <c r="C258" i="38"/>
  <c r="C259" i="38"/>
  <c r="C260" i="38"/>
  <c r="C261" i="38"/>
  <c r="C262" i="38"/>
  <c r="C263" i="38"/>
  <c r="C264" i="38"/>
  <c r="C265" i="38"/>
  <c r="C266" i="38"/>
  <c r="C267" i="38"/>
  <c r="C268" i="38"/>
  <c r="C269" i="38"/>
  <c r="C270" i="38"/>
  <c r="C271" i="38"/>
  <c r="C272" i="38"/>
  <c r="C273" i="38"/>
  <c r="C274" i="38"/>
  <c r="C275" i="38"/>
  <c r="C276" i="38"/>
  <c r="C277" i="38"/>
  <c r="C278" i="38"/>
  <c r="C279" i="38"/>
  <c r="C280" i="38"/>
  <c r="C281" i="38"/>
  <c r="C282" i="38"/>
  <c r="C283" i="38"/>
  <c r="C284" i="38"/>
  <c r="C285" i="38"/>
  <c r="C286" i="38"/>
  <c r="C287" i="38"/>
  <c r="C288" i="38"/>
  <c r="C289" i="38"/>
  <c r="C290" i="38"/>
  <c r="C291" i="38"/>
  <c r="C292" i="38"/>
  <c r="C293" i="38"/>
  <c r="C294" i="38"/>
  <c r="C295" i="38"/>
  <c r="C296" i="38"/>
  <c r="C297" i="38"/>
  <c r="C298" i="38"/>
  <c r="C299" i="38"/>
  <c r="C300" i="38"/>
  <c r="C301" i="38"/>
  <c r="C302" i="38"/>
  <c r="C303" i="38"/>
  <c r="C304" i="38"/>
  <c r="C305" i="38"/>
  <c r="C306" i="38"/>
  <c r="C307" i="38"/>
  <c r="C308" i="38"/>
  <c r="C309" i="38"/>
  <c r="C310" i="38"/>
  <c r="C311" i="38"/>
  <c r="C312" i="38"/>
  <c r="C313" i="38"/>
  <c r="C314" i="38"/>
  <c r="C315" i="38"/>
  <c r="C316" i="38"/>
  <c r="C317" i="38"/>
  <c r="C318" i="38"/>
  <c r="C319" i="38"/>
  <c r="C320" i="38"/>
  <c r="C321" i="38"/>
  <c r="C322" i="38"/>
  <c r="C323" i="38"/>
  <c r="C324" i="38"/>
  <c r="C325" i="38"/>
  <c r="C326" i="38"/>
  <c r="C327" i="38"/>
  <c r="C328" i="38"/>
  <c r="C329" i="38"/>
  <c r="C330" i="38"/>
  <c r="C331" i="38"/>
  <c r="C332" i="38"/>
  <c r="C333" i="38"/>
  <c r="C334" i="38"/>
  <c r="C335" i="38"/>
  <c r="C336" i="38"/>
  <c r="C337" i="38"/>
  <c r="C338" i="38"/>
  <c r="C339" i="38"/>
  <c r="C340" i="38"/>
  <c r="C341" i="38"/>
  <c r="C342" i="38"/>
  <c r="C343" i="38"/>
  <c r="C344" i="38"/>
  <c r="C345" i="38"/>
  <c r="C346" i="38"/>
  <c r="C347" i="38"/>
  <c r="C348" i="38"/>
  <c r="C349" i="38"/>
  <c r="C350" i="38"/>
  <c r="C351" i="38"/>
  <c r="C352" i="38"/>
  <c r="C353" i="38"/>
  <c r="C354" i="38"/>
  <c r="C355" i="38"/>
  <c r="C356" i="38"/>
  <c r="C357" i="38"/>
  <c r="C358" i="38"/>
  <c r="C359" i="38"/>
  <c r="C360" i="38"/>
  <c r="C361" i="38"/>
  <c r="C362" i="38"/>
  <c r="C363" i="38"/>
  <c r="C364" i="38"/>
  <c r="C365" i="38"/>
  <c r="C366" i="38"/>
  <c r="C367" i="38"/>
  <c r="C368" i="38"/>
  <c r="C369" i="38"/>
  <c r="C370" i="38"/>
  <c r="C371" i="38"/>
  <c r="C372" i="38"/>
  <c r="C373" i="38"/>
  <c r="C374" i="38"/>
  <c r="C375" i="38"/>
  <c r="C376" i="38"/>
  <c r="C377" i="38"/>
  <c r="C378" i="38"/>
  <c r="C379" i="38"/>
  <c r="D98" i="38"/>
  <c r="D99" i="38"/>
  <c r="D286" i="31"/>
  <c r="D289" i="31"/>
  <c r="E137" i="38" s="1"/>
  <c r="D290" i="31"/>
  <c r="E138" i="38" s="1"/>
  <c r="D291" i="31"/>
  <c r="E139" i="38" s="1"/>
  <c r="D292" i="31"/>
  <c r="E140" i="38" s="1"/>
  <c r="E211" i="31"/>
  <c r="B211" i="31"/>
  <c r="B212" i="31"/>
  <c r="E192" i="31"/>
  <c r="E193" i="31"/>
  <c r="E194" i="31"/>
  <c r="E195" i="31"/>
  <c r="E191" i="31"/>
  <c r="E171" i="31"/>
  <c r="E172" i="31"/>
  <c r="E173" i="31"/>
  <c r="E174" i="31"/>
  <c r="E175" i="31"/>
  <c r="E170" i="31"/>
  <c r="E252" i="14"/>
  <c r="E286" i="31" s="1"/>
  <c r="E253" i="14"/>
  <c r="E287" i="31" s="1"/>
  <c r="E254" i="14"/>
  <c r="E288" i="31" s="1"/>
  <c r="E255" i="14"/>
  <c r="E289" i="31" s="1"/>
  <c r="F289" i="31" s="1"/>
  <c r="E256" i="14"/>
  <c r="E290" i="31" s="1"/>
  <c r="F290" i="31" s="1"/>
  <c r="E257" i="14"/>
  <c r="E291" i="31" s="1"/>
  <c r="F291" i="31" s="1"/>
  <c r="E258" i="14"/>
  <c r="E292" i="31" s="1"/>
  <c r="F292" i="31" s="1"/>
  <c r="E259" i="14"/>
  <c r="E293" i="31" s="1"/>
  <c r="E260" i="14"/>
  <c r="E294" i="31" s="1"/>
  <c r="E216" i="14"/>
  <c r="E250" i="31" s="1"/>
  <c r="D260" i="14"/>
  <c r="D294" i="31" s="1"/>
  <c r="D259" i="14"/>
  <c r="D293" i="31" s="1"/>
  <c r="E141" i="38" s="1"/>
  <c r="D254" i="14"/>
  <c r="D288" i="31" s="1"/>
  <c r="D253" i="14"/>
  <c r="D287" i="31" s="1"/>
  <c r="A293" i="31"/>
  <c r="C141" i="38" s="1"/>
  <c r="A294" i="31"/>
  <c r="C142" i="38" s="1"/>
  <c r="A290" i="31"/>
  <c r="C138" i="38" s="1"/>
  <c r="A291" i="31"/>
  <c r="C139" i="38" s="1"/>
  <c r="A292" i="31"/>
  <c r="C140" i="38" s="1"/>
  <c r="A251" i="31"/>
  <c r="C99" i="38" s="1"/>
  <c r="A252" i="31"/>
  <c r="A253" i="31"/>
  <c r="A254" i="31"/>
  <c r="A255" i="31"/>
  <c r="A256" i="31"/>
  <c r="A257" i="31"/>
  <c r="A258" i="31"/>
  <c r="A259" i="31"/>
  <c r="A260" i="31"/>
  <c r="A261" i="31"/>
  <c r="A262" i="31"/>
  <c r="A263" i="31"/>
  <c r="A264" i="31"/>
  <c r="A265" i="31"/>
  <c r="A266" i="31"/>
  <c r="A267" i="31"/>
  <c r="A268" i="31"/>
  <c r="A269" i="31"/>
  <c r="A270" i="31"/>
  <c r="A271" i="31"/>
  <c r="A272" i="31"/>
  <c r="A273" i="31"/>
  <c r="A274" i="31"/>
  <c r="A275" i="31"/>
  <c r="A276" i="31"/>
  <c r="A277" i="31"/>
  <c r="A278" i="31"/>
  <c r="A279" i="31"/>
  <c r="A280" i="31"/>
  <c r="A281" i="31"/>
  <c r="A282" i="31"/>
  <c r="A283" i="31"/>
  <c r="A284" i="31"/>
  <c r="A285" i="31"/>
  <c r="A286" i="31"/>
  <c r="A287" i="31"/>
  <c r="A288" i="31"/>
  <c r="A289" i="31"/>
  <c r="C137" i="38" s="1"/>
  <c r="A250" i="31"/>
  <c r="C98" i="38" s="1"/>
  <c r="A212" i="31"/>
  <c r="A213" i="31"/>
  <c r="A214" i="31"/>
  <c r="A215" i="31"/>
  <c r="A216" i="31"/>
  <c r="A217" i="31"/>
  <c r="A218" i="31"/>
  <c r="A211" i="31"/>
  <c r="B96" i="14"/>
  <c r="H96" i="14" s="1"/>
  <c r="I96" i="14" s="1"/>
  <c r="I142" i="31" s="1"/>
  <c r="B97" i="14"/>
  <c r="H97" i="14" s="1"/>
  <c r="I97" i="14" s="1"/>
  <c r="I143" i="31" s="1"/>
  <c r="B98" i="14"/>
  <c r="H98" i="14" s="1"/>
  <c r="I98" i="14" s="1"/>
  <c r="I144" i="31" s="1"/>
  <c r="B95" i="14"/>
  <c r="H95" i="14" s="1"/>
  <c r="I95" i="14" s="1"/>
  <c r="I141" i="31" s="1"/>
  <c r="G58" i="14"/>
  <c r="G59" i="14"/>
  <c r="G60" i="14"/>
  <c r="G61" i="14"/>
  <c r="G62" i="14"/>
  <c r="G63" i="14"/>
  <c r="G64" i="14"/>
  <c r="G65" i="14"/>
  <c r="G66" i="14"/>
  <c r="G67" i="14"/>
  <c r="G68" i="14"/>
  <c r="G69" i="14"/>
  <c r="G70" i="14"/>
  <c r="G71" i="14"/>
  <c r="G72" i="14"/>
  <c r="G73" i="14"/>
  <c r="G74" i="14"/>
  <c r="G75" i="14"/>
  <c r="G76" i="14"/>
  <c r="G77" i="14"/>
  <c r="G78" i="14"/>
  <c r="G79" i="14"/>
  <c r="G81" i="14"/>
  <c r="G82" i="14"/>
  <c r="B25" i="14"/>
  <c r="H25" i="14" s="1"/>
  <c r="I25" i="14" s="1"/>
  <c r="I26" i="31" s="1"/>
  <c r="B24" i="14"/>
  <c r="H24" i="14" s="1"/>
  <c r="I24" i="14" s="1"/>
  <c r="C141" i="40"/>
  <c r="C140" i="40"/>
  <c r="H126" i="15"/>
  <c r="H125" i="15"/>
  <c r="H124" i="15"/>
  <c r="H123" i="15"/>
  <c r="H25" i="15"/>
  <c r="H24" i="15"/>
  <c r="B143" i="31" l="1"/>
  <c r="H143" i="31" s="1"/>
  <c r="B141" i="31"/>
  <c r="H141" i="31" s="1"/>
  <c r="B26" i="31"/>
  <c r="H26" i="31" s="1"/>
  <c r="B25" i="31"/>
  <c r="B144" i="31"/>
  <c r="H144" i="31" s="1"/>
  <c r="B142" i="31"/>
  <c r="H142" i="31" s="1"/>
  <c r="E142" i="38"/>
  <c r="F294" i="31"/>
  <c r="F293" i="31"/>
  <c r="B218" i="14" l="1"/>
  <c r="B219" i="14"/>
  <c r="B220" i="14"/>
  <c r="B221" i="14"/>
  <c r="B222" i="14"/>
  <c r="B223" i="14"/>
  <c r="B224" i="14"/>
  <c r="B225" i="14"/>
  <c r="B226" i="14"/>
  <c r="B227" i="14"/>
  <c r="B228" i="14"/>
  <c r="B229" i="14"/>
  <c r="B230" i="14"/>
  <c r="B231" i="14"/>
  <c r="B232" i="14"/>
  <c r="B233" i="14"/>
  <c r="B234" i="14"/>
  <c r="B235" i="14"/>
  <c r="B236" i="14"/>
  <c r="B221" i="31"/>
  <c r="B205" i="15" s="1"/>
  <c r="B222" i="31"/>
  <c r="B206" i="15" s="1"/>
  <c r="B223" i="31"/>
  <c r="B207" i="15" s="1"/>
  <c r="B224" i="31"/>
  <c r="B208" i="15" s="1"/>
  <c r="B225" i="31"/>
  <c r="B209" i="15" s="1"/>
  <c r="B226" i="31"/>
  <c r="B210" i="15" s="1"/>
  <c r="B227" i="31"/>
  <c r="B211" i="15" s="1"/>
  <c r="B228" i="31"/>
  <c r="B212" i="15" s="1"/>
  <c r="B229" i="31"/>
  <c r="B213" i="15" s="1"/>
  <c r="B230" i="31"/>
  <c r="B231" i="31"/>
  <c r="B232" i="31"/>
  <c r="B220" i="31"/>
  <c r="A171" i="31" l="1"/>
  <c r="A172" i="31"/>
  <c r="A173" i="31"/>
  <c r="A174" i="31"/>
  <c r="A175" i="31"/>
  <c r="A170" i="31"/>
  <c r="D126" i="15" l="1"/>
  <c r="D125" i="15"/>
  <c r="A126" i="15"/>
  <c r="A125" i="15"/>
  <c r="A124" i="15"/>
  <c r="A123" i="15"/>
  <c r="D124" i="15"/>
  <c r="D123" i="15"/>
  <c r="E123" i="15" l="1"/>
  <c r="G123" i="15" s="1"/>
  <c r="I123" i="15" s="1"/>
  <c r="E125" i="15"/>
  <c r="G125" i="15" s="1"/>
  <c r="I125" i="15" s="1"/>
  <c r="E124" i="15"/>
  <c r="G124" i="15" s="1"/>
  <c r="I124" i="15" s="1"/>
  <c r="E126" i="15"/>
  <c r="G126" i="15" s="1"/>
  <c r="I126" i="15" s="1"/>
  <c r="I127" i="15" l="1"/>
  <c r="A96" i="14"/>
  <c r="A97" i="14"/>
  <c r="A98" i="14"/>
  <c r="A95" i="14"/>
  <c r="A88" i="14" l="1"/>
  <c r="A134" i="31" s="1"/>
  <c r="A14" i="14"/>
  <c r="A15" i="31" s="1"/>
  <c r="E449" i="15" l="1"/>
  <c r="E450" i="15"/>
  <c r="E451" i="15"/>
  <c r="E452" i="15"/>
  <c r="E453" i="15"/>
  <c r="E454" i="15"/>
  <c r="E455" i="15"/>
  <c r="E456" i="15"/>
  <c r="E457" i="15"/>
  <c r="E458" i="15"/>
  <c r="E459" i="15"/>
  <c r="E460" i="15"/>
  <c r="E461" i="15"/>
  <c r="E462" i="15"/>
  <c r="E463" i="15"/>
  <c r="E464" i="15"/>
  <c r="E465" i="15"/>
  <c r="E466" i="15"/>
  <c r="E462" i="14"/>
  <c r="E450" i="14"/>
  <c r="E451" i="14"/>
  <c r="E452" i="14"/>
  <c r="E453" i="14"/>
  <c r="E454" i="14"/>
  <c r="E455" i="14"/>
  <c r="E456" i="14"/>
  <c r="E457" i="14"/>
  <c r="E458" i="14"/>
  <c r="E459" i="14"/>
  <c r="E460" i="14"/>
  <c r="E461" i="14"/>
  <c r="E445" i="14"/>
  <c r="E446" i="14"/>
  <c r="E447" i="14"/>
  <c r="E448" i="14"/>
  <c r="E449" i="14"/>
  <c r="D327" i="38"/>
  <c r="D328" i="38"/>
  <c r="D329" i="38"/>
  <c r="D330" i="38"/>
  <c r="D331" i="38"/>
  <c r="D332" i="38"/>
  <c r="D333" i="38"/>
  <c r="D334" i="38"/>
  <c r="D335" i="38"/>
  <c r="D336" i="38"/>
  <c r="D337" i="38"/>
  <c r="D338" i="38"/>
  <c r="C112" i="38"/>
  <c r="C126" i="39" s="1"/>
  <c r="C154" i="40" s="1"/>
  <c r="D112" i="38"/>
  <c r="D126" i="39" s="1"/>
  <c r="D154" i="40" s="1"/>
  <c r="C113" i="38"/>
  <c r="C127" i="39" s="1"/>
  <c r="C155" i="40" s="1"/>
  <c r="D113" i="38"/>
  <c r="D127" i="39" s="1"/>
  <c r="D155" i="40" s="1"/>
  <c r="C103" i="38"/>
  <c r="C117" i="39" s="1"/>
  <c r="C145" i="40" s="1"/>
  <c r="D103" i="38"/>
  <c r="D117" i="39" s="1"/>
  <c r="D145" i="40" s="1"/>
  <c r="D101" i="38"/>
  <c r="D115" i="39" s="1"/>
  <c r="D143" i="40" s="1"/>
  <c r="C101" i="38"/>
  <c r="C115" i="39" s="1"/>
  <c r="C143" i="40" s="1"/>
  <c r="K40" i="41"/>
  <c r="K39" i="41"/>
  <c r="K38" i="41"/>
  <c r="K37" i="41"/>
  <c r="K36" i="41"/>
  <c r="K35" i="41"/>
  <c r="K34" i="41"/>
  <c r="K33" i="41"/>
  <c r="K32" i="41"/>
  <c r="K31" i="41"/>
  <c r="K30" i="41"/>
  <c r="K29" i="41"/>
  <c r="K28" i="41"/>
  <c r="K27" i="41"/>
  <c r="K26" i="41"/>
  <c r="K25" i="41"/>
  <c r="K24" i="41"/>
  <c r="K23" i="41"/>
  <c r="K22" i="41"/>
  <c r="K21" i="41"/>
  <c r="K20" i="41"/>
  <c r="K19" i="41"/>
  <c r="K18" i="41"/>
  <c r="K17" i="41"/>
  <c r="K16" i="41"/>
  <c r="I15" i="41"/>
  <c r="I14" i="41"/>
  <c r="I13" i="41"/>
  <c r="I12" i="41"/>
  <c r="I11" i="41"/>
  <c r="I10" i="41"/>
  <c r="I9" i="41"/>
  <c r="I8" i="41"/>
  <c r="I7" i="41"/>
  <c r="I6" i="41"/>
  <c r="K5" i="41"/>
  <c r="K4" i="41"/>
  <c r="K3" i="41"/>
  <c r="E17" i="40" l="1"/>
  <c r="E18" i="40"/>
  <c r="E19" i="40"/>
  <c r="E20" i="40"/>
  <c r="E21" i="40"/>
  <c r="E22" i="40"/>
  <c r="E23" i="40"/>
  <c r="E24" i="40"/>
  <c r="E25" i="40"/>
  <c r="E26" i="40"/>
  <c r="E27" i="40"/>
  <c r="E28" i="40"/>
  <c r="E29" i="40"/>
  <c r="E30" i="40"/>
  <c r="E31" i="40"/>
  <c r="E32" i="40"/>
  <c r="E33" i="40"/>
  <c r="E34" i="40"/>
  <c r="E35" i="40"/>
  <c r="E36" i="40"/>
  <c r="E37" i="40"/>
  <c r="E38" i="40"/>
  <c r="E39" i="40"/>
  <c r="E40" i="40"/>
  <c r="E41" i="40"/>
  <c r="E42" i="40"/>
  <c r="E43" i="40"/>
  <c r="E44" i="40"/>
  <c r="E45" i="40"/>
  <c r="E46" i="40"/>
  <c r="E47" i="40"/>
  <c r="E48" i="40"/>
  <c r="E49" i="40"/>
  <c r="E50" i="40"/>
  <c r="E51" i="40"/>
  <c r="E52" i="40"/>
  <c r="E53" i="40"/>
  <c r="E54" i="40"/>
  <c r="E55" i="40"/>
  <c r="E56" i="40"/>
  <c r="E57" i="40"/>
  <c r="E58" i="40"/>
  <c r="E59" i="40"/>
  <c r="E60" i="40"/>
  <c r="E61" i="40"/>
  <c r="E62" i="40"/>
  <c r="E63" i="40"/>
  <c r="E64" i="40"/>
  <c r="E65" i="40"/>
  <c r="E66" i="40"/>
  <c r="E67" i="40"/>
  <c r="E68" i="40"/>
  <c r="E69" i="40"/>
  <c r="E70" i="40"/>
  <c r="E71" i="40"/>
  <c r="E72" i="40"/>
  <c r="E73" i="40"/>
  <c r="E74" i="40"/>
  <c r="E75" i="40"/>
  <c r="E16" i="40"/>
  <c r="D17" i="40"/>
  <c r="D18" i="40"/>
  <c r="D19" i="40"/>
  <c r="D20" i="40"/>
  <c r="D21" i="40"/>
  <c r="D22" i="40"/>
  <c r="D23" i="40"/>
  <c r="D24" i="40"/>
  <c r="D26" i="40"/>
  <c r="D27" i="40"/>
  <c r="D28" i="40"/>
  <c r="D29" i="40"/>
  <c r="D30" i="40"/>
  <c r="D31" i="40"/>
  <c r="D32" i="40"/>
  <c r="D33" i="40"/>
  <c r="D34" i="40"/>
  <c r="D35" i="40"/>
  <c r="D36" i="40"/>
  <c r="D37" i="40"/>
  <c r="D38" i="40"/>
  <c r="D39" i="40"/>
  <c r="D40" i="40"/>
  <c r="D41" i="40"/>
  <c r="D42" i="40"/>
  <c r="D43" i="40"/>
  <c r="D44" i="40"/>
  <c r="D45" i="40"/>
  <c r="D46" i="40"/>
  <c r="D47" i="40"/>
  <c r="D48" i="40"/>
  <c r="D49" i="40"/>
  <c r="D50" i="40"/>
  <c r="D51" i="40"/>
  <c r="D52" i="40"/>
  <c r="D53" i="40"/>
  <c r="D54" i="40"/>
  <c r="D55" i="40"/>
  <c r="D56" i="40"/>
  <c r="D57" i="40"/>
  <c r="D58" i="40"/>
  <c r="D59" i="40"/>
  <c r="D60" i="40"/>
  <c r="D61" i="40"/>
  <c r="D62" i="40"/>
  <c r="D63" i="40"/>
  <c r="D64" i="40"/>
  <c r="D65" i="40"/>
  <c r="D66" i="40"/>
  <c r="D67" i="40"/>
  <c r="D68" i="40"/>
  <c r="D69" i="40"/>
  <c r="D70" i="40"/>
  <c r="D71" i="40"/>
  <c r="D72" i="40"/>
  <c r="D73" i="40"/>
  <c r="D74" i="40"/>
  <c r="D75" i="40"/>
  <c r="D16" i="40"/>
  <c r="C41" i="40"/>
  <c r="C42" i="40"/>
  <c r="C43" i="40"/>
  <c r="C44" i="40"/>
  <c r="C45" i="40"/>
  <c r="C46" i="40"/>
  <c r="C47" i="40"/>
  <c r="C48" i="40"/>
  <c r="C49" i="40"/>
  <c r="C50" i="40"/>
  <c r="C51" i="40"/>
  <c r="C52" i="40"/>
  <c r="C53" i="40"/>
  <c r="C54" i="40"/>
  <c r="C55" i="40"/>
  <c r="C56" i="40"/>
  <c r="C57" i="40"/>
  <c r="C58" i="40"/>
  <c r="C59" i="40"/>
  <c r="C60" i="40"/>
  <c r="C61" i="40"/>
  <c r="C62" i="40"/>
  <c r="C63" i="40"/>
  <c r="C64" i="40"/>
  <c r="C65" i="40"/>
  <c r="C66" i="40"/>
  <c r="C67" i="40"/>
  <c r="C68" i="40"/>
  <c r="C69" i="40"/>
  <c r="C70" i="40"/>
  <c r="C71" i="40"/>
  <c r="C72" i="40"/>
  <c r="C73" i="40"/>
  <c r="C74" i="40"/>
  <c r="C75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30" i="40"/>
  <c r="C31" i="40"/>
  <c r="C32" i="40"/>
  <c r="C33" i="40"/>
  <c r="C34" i="40"/>
  <c r="C35" i="40"/>
  <c r="C36" i="40"/>
  <c r="C37" i="40"/>
  <c r="C38" i="40"/>
  <c r="C39" i="40"/>
  <c r="C40" i="40"/>
  <c r="C16" i="40"/>
  <c r="E16" i="38"/>
  <c r="E17" i="38"/>
  <c r="E18" i="38"/>
  <c r="E19" i="38"/>
  <c r="E20" i="38"/>
  <c r="E21" i="38"/>
  <c r="E22" i="38"/>
  <c r="E23" i="38"/>
  <c r="E24" i="38"/>
  <c r="E25" i="38"/>
  <c r="E26" i="38"/>
  <c r="E27" i="38"/>
  <c r="E28" i="38"/>
  <c r="E29" i="38"/>
  <c r="E30" i="38"/>
  <c r="E31" i="38"/>
  <c r="E32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31" i="38"/>
  <c r="D32" i="38"/>
  <c r="C31" i="38"/>
  <c r="C32" i="38"/>
  <c r="C29" i="38"/>
  <c r="C30" i="38"/>
  <c r="C16" i="38"/>
  <c r="C17" i="38"/>
  <c r="C18" i="38"/>
  <c r="C19" i="38"/>
  <c r="C20" i="38"/>
  <c r="C21" i="38"/>
  <c r="C22" i="38"/>
  <c r="C23" i="38"/>
  <c r="C24" i="38"/>
  <c r="C25" i="38"/>
  <c r="C26" i="38"/>
  <c r="C27" i="38"/>
  <c r="C28" i="38"/>
  <c r="G125" i="31"/>
  <c r="G126" i="31"/>
  <c r="G127" i="31"/>
  <c r="G129" i="31"/>
  <c r="G130" i="31"/>
  <c r="G131" i="31"/>
  <c r="D87" i="39" l="1"/>
  <c r="D88" i="39"/>
  <c r="D89" i="39"/>
  <c r="D90" i="39"/>
  <c r="D91" i="39"/>
  <c r="D301" i="38"/>
  <c r="D302" i="38"/>
  <c r="D303" i="38"/>
  <c r="D304" i="38"/>
  <c r="D305" i="38"/>
  <c r="D306" i="38"/>
  <c r="D307" i="38"/>
  <c r="D308" i="38"/>
  <c r="D309" i="38"/>
  <c r="D310" i="38"/>
  <c r="D311" i="38"/>
  <c r="D312" i="38"/>
  <c r="D313" i="38"/>
  <c r="D314" i="38"/>
  <c r="D315" i="38"/>
  <c r="D316" i="38"/>
  <c r="D317" i="38"/>
  <c r="D318" i="38"/>
  <c r="D319" i="38"/>
  <c r="D320" i="38"/>
  <c r="D321" i="38"/>
  <c r="D322" i="38"/>
  <c r="D323" i="38"/>
  <c r="D324" i="38"/>
  <c r="D325" i="38"/>
  <c r="D326" i="38"/>
  <c r="C67" i="38"/>
  <c r="C68" i="38"/>
  <c r="C69" i="38"/>
  <c r="C70" i="38"/>
  <c r="C71" i="38"/>
  <c r="C72" i="38"/>
  <c r="C73" i="38"/>
  <c r="C74" i="38"/>
  <c r="C47" i="38"/>
  <c r="C48" i="38"/>
  <c r="C49" i="38"/>
  <c r="C50" i="38"/>
  <c r="C51" i="38"/>
  <c r="C52" i="38"/>
  <c r="C53" i="38"/>
  <c r="C54" i="38"/>
  <c r="C55" i="38"/>
  <c r="C56" i="38"/>
  <c r="C57" i="38"/>
  <c r="C58" i="38"/>
  <c r="C59" i="38"/>
  <c r="C64" i="38"/>
  <c r="C65" i="38"/>
  <c r="C66" i="38"/>
  <c r="E310" i="15"/>
  <c r="E311" i="15"/>
  <c r="E312" i="15"/>
  <c r="E313" i="15"/>
  <c r="E314" i="15"/>
  <c r="E315" i="15"/>
  <c r="E316" i="15"/>
  <c r="E317" i="15"/>
  <c r="E318" i="15"/>
  <c r="E319" i="15"/>
  <c r="E320" i="15"/>
  <c r="E321" i="15"/>
  <c r="E322" i="15"/>
  <c r="E323" i="15"/>
  <c r="E324" i="15"/>
  <c r="E325" i="15"/>
  <c r="E326" i="15"/>
  <c r="E327" i="15"/>
  <c r="E328" i="15"/>
  <c r="E329" i="15"/>
  <c r="E330" i="15"/>
  <c r="E331" i="15"/>
  <c r="E332" i="15"/>
  <c r="E333" i="15"/>
  <c r="E334" i="15"/>
  <c r="E335" i="15"/>
  <c r="E336" i="15"/>
  <c r="E337" i="15"/>
  <c r="E338" i="15"/>
  <c r="E339" i="15"/>
  <c r="E340" i="15"/>
  <c r="E341" i="15"/>
  <c r="E342" i="15"/>
  <c r="E343" i="15"/>
  <c r="E344" i="15"/>
  <c r="E345" i="15"/>
  <c r="E346" i="15"/>
  <c r="E347" i="15"/>
  <c r="E348" i="15"/>
  <c r="E349" i="15"/>
  <c r="E350" i="15"/>
  <c r="E351" i="15"/>
  <c r="E352" i="15"/>
  <c r="E353" i="15"/>
  <c r="E354" i="15"/>
  <c r="E355" i="15"/>
  <c r="E356" i="15"/>
  <c r="E357" i="15"/>
  <c r="E358" i="15"/>
  <c r="E359" i="15"/>
  <c r="E360" i="15"/>
  <c r="E361" i="15"/>
  <c r="E362" i="15"/>
  <c r="E363" i="15"/>
  <c r="E364" i="15"/>
  <c r="E365" i="15"/>
  <c r="E366" i="15"/>
  <c r="E367" i="15"/>
  <c r="E368" i="15"/>
  <c r="E369" i="15"/>
  <c r="E370" i="15"/>
  <c r="E371" i="15"/>
  <c r="E372" i="15"/>
  <c r="E373" i="15"/>
  <c r="E374" i="15"/>
  <c r="E375" i="15"/>
  <c r="E376" i="15"/>
  <c r="E377" i="15"/>
  <c r="E378" i="15"/>
  <c r="E379" i="15"/>
  <c r="E380" i="15"/>
  <c r="E381" i="15"/>
  <c r="E382" i="15"/>
  <c r="E383" i="15"/>
  <c r="E384" i="15"/>
  <c r="E385" i="15"/>
  <c r="E386" i="15"/>
  <c r="E387" i="15"/>
  <c r="E388" i="15"/>
  <c r="E389" i="15"/>
  <c r="E390" i="15"/>
  <c r="E391" i="15"/>
  <c r="E392" i="15"/>
  <c r="E393" i="15"/>
  <c r="E394" i="15"/>
  <c r="E395" i="15"/>
  <c r="E396" i="15"/>
  <c r="E397" i="15"/>
  <c r="E398" i="15"/>
  <c r="E399" i="15"/>
  <c r="E400" i="15"/>
  <c r="E401" i="15"/>
  <c r="E402" i="15"/>
  <c r="E403" i="15"/>
  <c r="E404" i="15"/>
  <c r="E405" i="15"/>
  <c r="E406" i="15"/>
  <c r="E407" i="15"/>
  <c r="E408" i="15"/>
  <c r="E409" i="15"/>
  <c r="E410" i="15"/>
  <c r="E411" i="15"/>
  <c r="E412" i="15"/>
  <c r="E413" i="15"/>
  <c r="E414" i="15"/>
  <c r="E415" i="15"/>
  <c r="E416" i="15"/>
  <c r="E417" i="15"/>
  <c r="E418" i="15"/>
  <c r="E419" i="15"/>
  <c r="E420" i="15"/>
  <c r="E421" i="15"/>
  <c r="E422" i="15"/>
  <c r="E423" i="15"/>
  <c r="E424" i="15"/>
  <c r="E425" i="15"/>
  <c r="E426" i="15"/>
  <c r="E427" i="15"/>
  <c r="E428" i="15"/>
  <c r="E429" i="15"/>
  <c r="E430" i="15"/>
  <c r="E431" i="15"/>
  <c r="E432" i="15"/>
  <c r="E433" i="15"/>
  <c r="E434" i="15"/>
  <c r="E435" i="15"/>
  <c r="E436" i="15"/>
  <c r="E437" i="15"/>
  <c r="E438" i="15"/>
  <c r="E439" i="15"/>
  <c r="E440" i="15"/>
  <c r="E441" i="15"/>
  <c r="E442" i="15"/>
  <c r="E443" i="15"/>
  <c r="E444" i="15"/>
  <c r="E445" i="15"/>
  <c r="E446" i="15"/>
  <c r="E447" i="15"/>
  <c r="E448" i="15"/>
  <c r="E329" i="14"/>
  <c r="E330" i="14"/>
  <c r="E331" i="14"/>
  <c r="E332" i="14"/>
  <c r="E333" i="14"/>
  <c r="E334" i="14"/>
  <c r="E335" i="14"/>
  <c r="E336" i="14"/>
  <c r="E337" i="14"/>
  <c r="E338" i="14"/>
  <c r="E339" i="14"/>
  <c r="E340" i="14"/>
  <c r="E341" i="14"/>
  <c r="E342" i="14"/>
  <c r="E343" i="14"/>
  <c r="E344" i="14"/>
  <c r="E345" i="14"/>
  <c r="E346" i="14"/>
  <c r="E347" i="14"/>
  <c r="E348" i="14"/>
  <c r="E349" i="14"/>
  <c r="E350" i="14"/>
  <c r="E351" i="14"/>
  <c r="E352" i="14"/>
  <c r="E353" i="14"/>
  <c r="E354" i="14"/>
  <c r="E355" i="14"/>
  <c r="E356" i="14"/>
  <c r="E357" i="14"/>
  <c r="E358" i="14"/>
  <c r="E359" i="14"/>
  <c r="E360" i="14"/>
  <c r="E361" i="14"/>
  <c r="E362" i="14"/>
  <c r="E363" i="14"/>
  <c r="E364" i="14"/>
  <c r="E365" i="14"/>
  <c r="E366" i="14"/>
  <c r="E367" i="14"/>
  <c r="E368" i="14"/>
  <c r="E369" i="14"/>
  <c r="E370" i="14"/>
  <c r="E371" i="14"/>
  <c r="E372" i="14"/>
  <c r="E373" i="14"/>
  <c r="E374" i="14"/>
  <c r="E375" i="14"/>
  <c r="E376" i="14"/>
  <c r="E377" i="14"/>
  <c r="E378" i="14"/>
  <c r="E379" i="14"/>
  <c r="E380" i="14"/>
  <c r="E381" i="14"/>
  <c r="E382" i="14"/>
  <c r="E383" i="14"/>
  <c r="E384" i="14"/>
  <c r="E385" i="14"/>
  <c r="E386" i="14"/>
  <c r="E387" i="14"/>
  <c r="E388" i="14"/>
  <c r="E389" i="14"/>
  <c r="E390" i="14"/>
  <c r="E391" i="14"/>
  <c r="E392" i="14"/>
  <c r="E393" i="14"/>
  <c r="E394" i="14"/>
  <c r="E395" i="14"/>
  <c r="E396" i="14"/>
  <c r="E397" i="14"/>
  <c r="E398" i="14"/>
  <c r="E399" i="14"/>
  <c r="E400" i="14"/>
  <c r="E401" i="14"/>
  <c r="E402" i="14"/>
  <c r="E403" i="14"/>
  <c r="E404" i="14"/>
  <c r="E405" i="14"/>
  <c r="E406" i="14"/>
  <c r="E407" i="14"/>
  <c r="E408" i="14"/>
  <c r="E409" i="14"/>
  <c r="E410" i="14"/>
  <c r="E411" i="14"/>
  <c r="E412" i="14"/>
  <c r="E413" i="14"/>
  <c r="E414" i="14"/>
  <c r="E415" i="14"/>
  <c r="E416" i="14"/>
  <c r="E417" i="14"/>
  <c r="E418" i="14"/>
  <c r="E419" i="14"/>
  <c r="E420" i="14"/>
  <c r="E421" i="14"/>
  <c r="E422" i="14"/>
  <c r="E423" i="14"/>
  <c r="E424" i="14"/>
  <c r="E425" i="14"/>
  <c r="E426" i="14"/>
  <c r="E427" i="14"/>
  <c r="E428" i="14"/>
  <c r="E429" i="14"/>
  <c r="E430" i="14"/>
  <c r="E431" i="14"/>
  <c r="E432" i="14"/>
  <c r="E433" i="14"/>
  <c r="E434" i="14"/>
  <c r="E435" i="14"/>
  <c r="E436" i="14"/>
  <c r="E437" i="14"/>
  <c r="E438" i="14"/>
  <c r="E439" i="14"/>
  <c r="E440" i="14"/>
  <c r="E441" i="14"/>
  <c r="E442" i="14"/>
  <c r="E443" i="14"/>
  <c r="E444" i="14"/>
  <c r="C286" i="39"/>
  <c r="C314" i="40" s="1"/>
  <c r="C288" i="39"/>
  <c r="C316" i="40" s="1"/>
  <c r="C290" i="39"/>
  <c r="C318" i="40" s="1"/>
  <c r="C292" i="39"/>
  <c r="C320" i="40" s="1"/>
  <c r="C294" i="39"/>
  <c r="C322" i="40" s="1"/>
  <c r="C296" i="39"/>
  <c r="C324" i="40" s="1"/>
  <c r="C298" i="39"/>
  <c r="C326" i="40" s="1"/>
  <c r="C300" i="39"/>
  <c r="C328" i="40" s="1"/>
  <c r="C302" i="39"/>
  <c r="C330" i="40" s="1"/>
  <c r="C304" i="39"/>
  <c r="C332" i="40" s="1"/>
  <c r="C306" i="39"/>
  <c r="C334" i="40" s="1"/>
  <c r="C307" i="39"/>
  <c r="C335" i="40" s="1"/>
  <c r="C309" i="39"/>
  <c r="C337" i="40" s="1"/>
  <c r="C310" i="39"/>
  <c r="C338" i="40" s="1"/>
  <c r="C311" i="39"/>
  <c r="C339" i="40" s="1"/>
  <c r="C313" i="39"/>
  <c r="C341" i="40" s="1"/>
  <c r="C314" i="39"/>
  <c r="C342" i="40" s="1"/>
  <c r="C315" i="39"/>
  <c r="C343" i="40" s="1"/>
  <c r="C317" i="39"/>
  <c r="C345" i="40" s="1"/>
  <c r="C318" i="39"/>
  <c r="C346" i="40" s="1"/>
  <c r="C319" i="39"/>
  <c r="C347" i="40" s="1"/>
  <c r="C321" i="39"/>
  <c r="C349" i="40" s="1"/>
  <c r="C322" i="39"/>
  <c r="C350" i="40" s="1"/>
  <c r="C323" i="39"/>
  <c r="C351" i="40" s="1"/>
  <c r="C325" i="39"/>
  <c r="C353" i="40" s="1"/>
  <c r="C326" i="39"/>
  <c r="C354" i="40" s="1"/>
  <c r="C327" i="39"/>
  <c r="C355" i="40" s="1"/>
  <c r="C329" i="39"/>
  <c r="C357" i="40" s="1"/>
  <c r="C330" i="39"/>
  <c r="C358" i="40" s="1"/>
  <c r="C331" i="39"/>
  <c r="C359" i="40" s="1"/>
  <c r="C333" i="39"/>
  <c r="C361" i="40" s="1"/>
  <c r="C334" i="39"/>
  <c r="C362" i="40" s="1"/>
  <c r="C335" i="39"/>
  <c r="C363" i="40" s="1"/>
  <c r="C337" i="39"/>
  <c r="C365" i="40" s="1"/>
  <c r="C338" i="39"/>
  <c r="C366" i="40" s="1"/>
  <c r="C339" i="39"/>
  <c r="C367" i="40" s="1"/>
  <c r="C344" i="39"/>
  <c r="C372" i="40" s="1"/>
  <c r="C345" i="39"/>
  <c r="C373" i="40" s="1"/>
  <c r="C346" i="39"/>
  <c r="C374" i="40" s="1"/>
  <c r="C91" i="40"/>
  <c r="C92" i="40"/>
  <c r="C93" i="40"/>
  <c r="C94" i="40"/>
  <c r="C95" i="40"/>
  <c r="C96" i="40"/>
  <c r="C97" i="40"/>
  <c r="C98" i="40"/>
  <c r="C99" i="40"/>
  <c r="C100" i="40"/>
  <c r="C101" i="40"/>
  <c r="C102" i="40"/>
  <c r="C107" i="40"/>
  <c r="C108" i="40"/>
  <c r="C109" i="40"/>
  <c r="C110" i="40"/>
  <c r="C111" i="40"/>
  <c r="C112" i="40"/>
  <c r="C113" i="40"/>
  <c r="C114" i="40"/>
  <c r="C115" i="40"/>
  <c r="C116" i="40"/>
  <c r="C117" i="40"/>
  <c r="C65" i="39"/>
  <c r="C66" i="39"/>
  <c r="C67" i="39"/>
  <c r="C68" i="39"/>
  <c r="C69" i="39"/>
  <c r="C70" i="39"/>
  <c r="C71" i="39"/>
  <c r="C72" i="39"/>
  <c r="C73" i="39"/>
  <c r="C74" i="39"/>
  <c r="C75" i="39"/>
  <c r="C76" i="39"/>
  <c r="C77" i="39"/>
  <c r="C78" i="39"/>
  <c r="A199" i="14"/>
  <c r="A200" i="14"/>
  <c r="A201" i="14"/>
  <c r="C83" i="39" s="1"/>
  <c r="A202" i="14"/>
  <c r="C84" i="39" s="1"/>
  <c r="A203" i="14"/>
  <c r="C85" i="39" s="1"/>
  <c r="A204" i="14"/>
  <c r="C86" i="39" s="1"/>
  <c r="A205" i="14"/>
  <c r="C87" i="39" s="1"/>
  <c r="A206" i="14"/>
  <c r="C88" i="39" s="1"/>
  <c r="A207" i="14"/>
  <c r="C89" i="39" s="1"/>
  <c r="A208" i="14"/>
  <c r="C90" i="39" s="1"/>
  <c r="A209" i="14"/>
  <c r="C91" i="39" s="1"/>
  <c r="B214" i="31"/>
  <c r="B194" i="15" s="1"/>
  <c r="B215" i="31"/>
  <c r="B195" i="15" s="1"/>
  <c r="B216" i="31"/>
  <c r="B196" i="15" s="1"/>
  <c r="B217" i="31"/>
  <c r="B197" i="15" s="1"/>
  <c r="B218" i="31"/>
  <c r="B198" i="15" s="1"/>
  <c r="B219" i="31"/>
  <c r="B199" i="15" s="1"/>
  <c r="B213" i="31"/>
  <c r="B193" i="15" s="1"/>
  <c r="C82" i="39" l="1"/>
  <c r="C81" i="39"/>
  <c r="C342" i="39"/>
  <c r="C370" i="40" s="1"/>
  <c r="C343" i="39"/>
  <c r="C371" i="40" s="1"/>
  <c r="C341" i="39"/>
  <c r="C369" i="40" s="1"/>
  <c r="C336" i="39"/>
  <c r="C364" i="40" s="1"/>
  <c r="C328" i="39"/>
  <c r="C356" i="40" s="1"/>
  <c r="C320" i="39"/>
  <c r="C348" i="40" s="1"/>
  <c r="C312" i="39"/>
  <c r="C340" i="40" s="1"/>
  <c r="C340" i="39"/>
  <c r="C368" i="40" s="1"/>
  <c r="C332" i="39"/>
  <c r="C360" i="40" s="1"/>
  <c r="C324" i="39"/>
  <c r="C352" i="40" s="1"/>
  <c r="C316" i="39"/>
  <c r="C344" i="40" s="1"/>
  <c r="C308" i="39"/>
  <c r="C336" i="40" s="1"/>
  <c r="C305" i="39"/>
  <c r="C333" i="40" s="1"/>
  <c r="C299" i="39"/>
  <c r="C327" i="40" s="1"/>
  <c r="C295" i="39"/>
  <c r="C323" i="40" s="1"/>
  <c r="C291" i="39"/>
  <c r="C319" i="40" s="1"/>
  <c r="C285" i="39"/>
  <c r="C313" i="40" s="1"/>
  <c r="C303" i="39"/>
  <c r="C331" i="40" s="1"/>
  <c r="C301" i="39"/>
  <c r="C329" i="40" s="1"/>
  <c r="C297" i="39"/>
  <c r="C325" i="40" s="1"/>
  <c r="C293" i="39"/>
  <c r="C321" i="40" s="1"/>
  <c r="C289" i="39"/>
  <c r="C317" i="40" s="1"/>
  <c r="C287" i="39"/>
  <c r="C315" i="40" s="1"/>
  <c r="C106" i="40" l="1"/>
  <c r="E18" i="39"/>
  <c r="E19" i="39"/>
  <c r="E20" i="39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4" i="39"/>
  <c r="E45" i="39"/>
  <c r="C45" i="39"/>
  <c r="C46" i="39"/>
  <c r="C47" i="39"/>
  <c r="C48" i="39"/>
  <c r="C49" i="39"/>
  <c r="E95" i="38"/>
  <c r="C95" i="38"/>
  <c r="C347" i="39"/>
  <c r="C375" i="40" s="1"/>
  <c r="C348" i="39"/>
  <c r="C376" i="40" s="1"/>
  <c r="C349" i="39"/>
  <c r="C377" i="40" s="1"/>
  <c r="C350" i="39"/>
  <c r="C378" i="40" s="1"/>
  <c r="C351" i="39"/>
  <c r="C379" i="40" s="1"/>
  <c r="C352" i="39"/>
  <c r="C380" i="40" s="1"/>
  <c r="A184" i="15"/>
  <c r="E169" i="14"/>
  <c r="G169" i="14" s="1"/>
  <c r="G202" i="31"/>
  <c r="C105" i="40" l="1"/>
  <c r="D60" i="39"/>
  <c r="D61" i="39"/>
  <c r="D62" i="39"/>
  <c r="D63" i="39"/>
  <c r="D64" i="39"/>
  <c r="D65" i="39"/>
  <c r="D66" i="39"/>
  <c r="D67" i="39"/>
  <c r="D68" i="39"/>
  <c r="D69" i="39"/>
  <c r="D70" i="39"/>
  <c r="D71" i="39"/>
  <c r="D72" i="39"/>
  <c r="D73" i="39"/>
  <c r="D74" i="39"/>
  <c r="D75" i="39"/>
  <c r="D76" i="39"/>
  <c r="D77" i="39"/>
  <c r="D78" i="39"/>
  <c r="D79" i="39"/>
  <c r="D80" i="39"/>
  <c r="D59" i="39"/>
  <c r="D102" i="38"/>
  <c r="D116" i="39" s="1"/>
  <c r="D144" i="40" s="1"/>
  <c r="D104" i="38"/>
  <c r="D118" i="39" s="1"/>
  <c r="D146" i="40" s="1"/>
  <c r="D105" i="38"/>
  <c r="D119" i="39" s="1"/>
  <c r="D147" i="40" s="1"/>
  <c r="D106" i="38"/>
  <c r="D120" i="39" s="1"/>
  <c r="D148" i="40" s="1"/>
  <c r="D107" i="38"/>
  <c r="D121" i="39" s="1"/>
  <c r="D149" i="40" s="1"/>
  <c r="D108" i="38"/>
  <c r="D122" i="39" s="1"/>
  <c r="D150" i="40" s="1"/>
  <c r="D109" i="38"/>
  <c r="D123" i="39" s="1"/>
  <c r="D151" i="40" s="1"/>
  <c r="D110" i="38"/>
  <c r="D124" i="39" s="1"/>
  <c r="D152" i="40" s="1"/>
  <c r="D111" i="38"/>
  <c r="D125" i="39" s="1"/>
  <c r="D153" i="40" s="1"/>
  <c r="D114" i="38"/>
  <c r="D128" i="39" s="1"/>
  <c r="D156" i="40" s="1"/>
  <c r="D115" i="38"/>
  <c r="D129" i="39" s="1"/>
  <c r="D157" i="40" s="1"/>
  <c r="D116" i="38"/>
  <c r="D130" i="39" s="1"/>
  <c r="D158" i="40" s="1"/>
  <c r="D117" i="38"/>
  <c r="D131" i="39" s="1"/>
  <c r="D159" i="40" s="1"/>
  <c r="D118" i="38"/>
  <c r="D132" i="39" s="1"/>
  <c r="D160" i="40" s="1"/>
  <c r="D119" i="38"/>
  <c r="D133" i="39" s="1"/>
  <c r="D161" i="40" s="1"/>
  <c r="D120" i="38"/>
  <c r="D134" i="39" s="1"/>
  <c r="D162" i="40" s="1"/>
  <c r="D121" i="38"/>
  <c r="D135" i="39" s="1"/>
  <c r="D163" i="40" s="1"/>
  <c r="D122" i="38"/>
  <c r="D136" i="39" s="1"/>
  <c r="D164" i="40" s="1"/>
  <c r="D123" i="38"/>
  <c r="D137" i="39" s="1"/>
  <c r="D165" i="40" s="1"/>
  <c r="D124" i="38"/>
  <c r="D138" i="39" s="1"/>
  <c r="D166" i="40" s="1"/>
  <c r="D125" i="38"/>
  <c r="D139" i="39" s="1"/>
  <c r="D167" i="40" s="1"/>
  <c r="D126" i="38"/>
  <c r="D140" i="39" s="1"/>
  <c r="D168" i="40" s="1"/>
  <c r="D127" i="38"/>
  <c r="D141" i="39" s="1"/>
  <c r="D169" i="40" s="1"/>
  <c r="D128" i="38"/>
  <c r="D142" i="39" s="1"/>
  <c r="D170" i="40" s="1"/>
  <c r="D129" i="38"/>
  <c r="D143" i="39" s="1"/>
  <c r="D171" i="40" s="1"/>
  <c r="D130" i="38"/>
  <c r="D144" i="39" s="1"/>
  <c r="D172" i="40" s="1"/>
  <c r="D131" i="38"/>
  <c r="D145" i="39" s="1"/>
  <c r="D173" i="40" s="1"/>
  <c r="D132" i="38"/>
  <c r="D146" i="39" s="1"/>
  <c r="D174" i="40" s="1"/>
  <c r="D133" i="38"/>
  <c r="D147" i="39" s="1"/>
  <c r="D175" i="40" s="1"/>
  <c r="D134" i="38"/>
  <c r="D148" i="39" s="1"/>
  <c r="D176" i="40" s="1"/>
  <c r="D135" i="38"/>
  <c r="D149" i="39" s="1"/>
  <c r="D177" i="40" s="1"/>
  <c r="D136" i="38"/>
  <c r="D150" i="39" s="1"/>
  <c r="D178" i="40" s="1"/>
  <c r="D151" i="39"/>
  <c r="D179" i="40" s="1"/>
  <c r="D152" i="39"/>
  <c r="D180" i="40" s="1"/>
  <c r="D153" i="39"/>
  <c r="D181" i="40" s="1"/>
  <c r="D154" i="39"/>
  <c r="D182" i="40" s="1"/>
  <c r="D155" i="39"/>
  <c r="D183" i="40" s="1"/>
  <c r="D156" i="39"/>
  <c r="D184" i="40" s="1"/>
  <c r="D143" i="38"/>
  <c r="D157" i="39" s="1"/>
  <c r="D185" i="40" s="1"/>
  <c r="D144" i="38"/>
  <c r="D158" i="39" s="1"/>
  <c r="D186" i="40" s="1"/>
  <c r="D145" i="38"/>
  <c r="D159" i="39" s="1"/>
  <c r="D187" i="40" s="1"/>
  <c r="D146" i="38"/>
  <c r="D160" i="39" s="1"/>
  <c r="D188" i="40" s="1"/>
  <c r="D147" i="38"/>
  <c r="D161" i="39" s="1"/>
  <c r="D189" i="40" s="1"/>
  <c r="D148" i="38"/>
  <c r="D162" i="39" s="1"/>
  <c r="D190" i="40" s="1"/>
  <c r="D149" i="38"/>
  <c r="D163" i="39" s="1"/>
  <c r="D191" i="40" s="1"/>
  <c r="D150" i="38"/>
  <c r="D164" i="39" s="1"/>
  <c r="D192" i="40" s="1"/>
  <c r="D151" i="38"/>
  <c r="D165" i="39" s="1"/>
  <c r="D193" i="40" s="1"/>
  <c r="D152" i="38"/>
  <c r="D166" i="39" s="1"/>
  <c r="D194" i="40" s="1"/>
  <c r="D153" i="38"/>
  <c r="D167" i="39" s="1"/>
  <c r="D195" i="40" s="1"/>
  <c r="D154" i="38"/>
  <c r="D168" i="39" s="1"/>
  <c r="D196" i="40" s="1"/>
  <c r="D155" i="38"/>
  <c r="D169" i="39" s="1"/>
  <c r="D197" i="40" s="1"/>
  <c r="D156" i="38"/>
  <c r="D170" i="39" s="1"/>
  <c r="D198" i="40" s="1"/>
  <c r="D157" i="38"/>
  <c r="D171" i="39" s="1"/>
  <c r="D199" i="40" s="1"/>
  <c r="D158" i="38"/>
  <c r="D172" i="39" s="1"/>
  <c r="D200" i="40" s="1"/>
  <c r="D159" i="38"/>
  <c r="D173" i="39" s="1"/>
  <c r="D201" i="40" s="1"/>
  <c r="D160" i="38"/>
  <c r="D174" i="39" s="1"/>
  <c r="D202" i="40" s="1"/>
  <c r="D161" i="38"/>
  <c r="D175" i="39" s="1"/>
  <c r="D203" i="40" s="1"/>
  <c r="D162" i="38"/>
  <c r="D176" i="39" s="1"/>
  <c r="D204" i="40" s="1"/>
  <c r="D163" i="38"/>
  <c r="D177" i="39" s="1"/>
  <c r="D205" i="40" s="1"/>
  <c r="D164" i="38"/>
  <c r="D178" i="39" s="1"/>
  <c r="D206" i="40" s="1"/>
  <c r="D165" i="38"/>
  <c r="D179" i="39" s="1"/>
  <c r="D207" i="40" s="1"/>
  <c r="D166" i="38"/>
  <c r="D180" i="39" s="1"/>
  <c r="D208" i="40" s="1"/>
  <c r="D167" i="38"/>
  <c r="D181" i="39" s="1"/>
  <c r="D209" i="40" s="1"/>
  <c r="D168" i="38"/>
  <c r="D182" i="39" s="1"/>
  <c r="D210" i="40" s="1"/>
  <c r="D169" i="38"/>
  <c r="D183" i="39" s="1"/>
  <c r="D211" i="40" s="1"/>
  <c r="D170" i="38"/>
  <c r="D184" i="39" s="1"/>
  <c r="D212" i="40" s="1"/>
  <c r="D171" i="38"/>
  <c r="D185" i="39" s="1"/>
  <c r="D213" i="40" s="1"/>
  <c r="D172" i="38"/>
  <c r="D186" i="39" s="1"/>
  <c r="D214" i="40" s="1"/>
  <c r="D173" i="38"/>
  <c r="D187" i="39" s="1"/>
  <c r="D215" i="40" s="1"/>
  <c r="D174" i="38"/>
  <c r="D188" i="39" s="1"/>
  <c r="D216" i="40" s="1"/>
  <c r="D175" i="38"/>
  <c r="D189" i="39" s="1"/>
  <c r="D217" i="40" s="1"/>
  <c r="D176" i="38"/>
  <c r="D190" i="39" s="1"/>
  <c r="D218" i="40" s="1"/>
  <c r="D177" i="38"/>
  <c r="D191" i="39" s="1"/>
  <c r="D219" i="40" s="1"/>
  <c r="D178" i="38"/>
  <c r="D192" i="39" s="1"/>
  <c r="D220" i="40" s="1"/>
  <c r="D179" i="38"/>
  <c r="D193" i="39" s="1"/>
  <c r="D221" i="40" s="1"/>
  <c r="D180" i="38"/>
  <c r="D194" i="39" s="1"/>
  <c r="D222" i="40" s="1"/>
  <c r="D181" i="38"/>
  <c r="D195" i="39" s="1"/>
  <c r="D223" i="40" s="1"/>
  <c r="D182" i="38"/>
  <c r="D196" i="39" s="1"/>
  <c r="D224" i="40" s="1"/>
  <c r="D183" i="38"/>
  <c r="D197" i="39" s="1"/>
  <c r="D225" i="40" s="1"/>
  <c r="D184" i="38"/>
  <c r="D198" i="39" s="1"/>
  <c r="D226" i="40" s="1"/>
  <c r="D185" i="38"/>
  <c r="D199" i="39" s="1"/>
  <c r="D227" i="40" s="1"/>
  <c r="D186" i="38"/>
  <c r="D200" i="39" s="1"/>
  <c r="D228" i="40" s="1"/>
  <c r="D187" i="38"/>
  <c r="D201" i="39" s="1"/>
  <c r="D229" i="40" s="1"/>
  <c r="D188" i="38"/>
  <c r="D202" i="39" s="1"/>
  <c r="D230" i="40" s="1"/>
  <c r="D189" i="38"/>
  <c r="D203" i="39" s="1"/>
  <c r="D231" i="40" s="1"/>
  <c r="D190" i="38"/>
  <c r="D204" i="39" s="1"/>
  <c r="D232" i="40" s="1"/>
  <c r="D191" i="38"/>
  <c r="D205" i="39" s="1"/>
  <c r="D233" i="40" s="1"/>
  <c r="D192" i="38"/>
  <c r="D206" i="39" s="1"/>
  <c r="D234" i="40" s="1"/>
  <c r="D193" i="38"/>
  <c r="D207" i="39" s="1"/>
  <c r="D235" i="40" s="1"/>
  <c r="D194" i="38"/>
  <c r="D208" i="39" s="1"/>
  <c r="D236" i="40" s="1"/>
  <c r="D195" i="38"/>
  <c r="D209" i="39" s="1"/>
  <c r="D237" i="40" s="1"/>
  <c r="D196" i="38"/>
  <c r="D210" i="39" s="1"/>
  <c r="D238" i="40" s="1"/>
  <c r="D197" i="38"/>
  <c r="D211" i="39" s="1"/>
  <c r="D239" i="40" s="1"/>
  <c r="D198" i="38"/>
  <c r="D212" i="39" s="1"/>
  <c r="D240" i="40" s="1"/>
  <c r="D199" i="38"/>
  <c r="D213" i="39" s="1"/>
  <c r="D241" i="40" s="1"/>
  <c r="D200" i="38"/>
  <c r="D214" i="39" s="1"/>
  <c r="D242" i="40" s="1"/>
  <c r="D201" i="38"/>
  <c r="D215" i="39" s="1"/>
  <c r="D243" i="40" s="1"/>
  <c r="D202" i="38"/>
  <c r="D216" i="39" s="1"/>
  <c r="D244" i="40" s="1"/>
  <c r="D203" i="38"/>
  <c r="D217" i="39" s="1"/>
  <c r="D245" i="40" s="1"/>
  <c r="D204" i="38"/>
  <c r="D218" i="39" s="1"/>
  <c r="D246" i="40" s="1"/>
  <c r="D205" i="38"/>
  <c r="D219" i="39" s="1"/>
  <c r="D247" i="40" s="1"/>
  <c r="D206" i="38"/>
  <c r="D220" i="39" s="1"/>
  <c r="D248" i="40" s="1"/>
  <c r="D207" i="38"/>
  <c r="D221" i="39" s="1"/>
  <c r="D249" i="40" s="1"/>
  <c r="D208" i="38"/>
  <c r="D222" i="39" s="1"/>
  <c r="D250" i="40" s="1"/>
  <c r="D209" i="38"/>
  <c r="D223" i="39" s="1"/>
  <c r="D251" i="40" s="1"/>
  <c r="D210" i="38"/>
  <c r="D224" i="39" s="1"/>
  <c r="D252" i="40" s="1"/>
  <c r="D211" i="38"/>
  <c r="D225" i="39" s="1"/>
  <c r="D253" i="40" s="1"/>
  <c r="D212" i="38"/>
  <c r="D226" i="39" s="1"/>
  <c r="D254" i="40" s="1"/>
  <c r="D213" i="38"/>
  <c r="D227" i="39" s="1"/>
  <c r="D255" i="40" s="1"/>
  <c r="D214" i="38"/>
  <c r="D228" i="39" s="1"/>
  <c r="D256" i="40" s="1"/>
  <c r="D215" i="38"/>
  <c r="D229" i="39" s="1"/>
  <c r="D257" i="40" s="1"/>
  <c r="D216" i="38"/>
  <c r="D230" i="39" s="1"/>
  <c r="D258" i="40" s="1"/>
  <c r="D217" i="38"/>
  <c r="D231" i="39" s="1"/>
  <c r="D259" i="40" s="1"/>
  <c r="D218" i="38"/>
  <c r="D232" i="39" s="1"/>
  <c r="D260" i="40" s="1"/>
  <c r="D219" i="38"/>
  <c r="D233" i="39" s="1"/>
  <c r="D261" i="40" s="1"/>
  <c r="D220" i="38"/>
  <c r="D234" i="39" s="1"/>
  <c r="D262" i="40" s="1"/>
  <c r="D221" i="38"/>
  <c r="D235" i="39" s="1"/>
  <c r="D263" i="40" s="1"/>
  <c r="D222" i="38"/>
  <c r="D236" i="39" s="1"/>
  <c r="D264" i="40" s="1"/>
  <c r="D223" i="38"/>
  <c r="D237" i="39" s="1"/>
  <c r="D265" i="40" s="1"/>
  <c r="D224" i="38"/>
  <c r="D238" i="39" s="1"/>
  <c r="D266" i="40" s="1"/>
  <c r="D225" i="38"/>
  <c r="D239" i="39" s="1"/>
  <c r="D267" i="40" s="1"/>
  <c r="D226" i="38"/>
  <c r="D240" i="39" s="1"/>
  <c r="D268" i="40" s="1"/>
  <c r="D227" i="38"/>
  <c r="D241" i="39" s="1"/>
  <c r="D269" i="40" s="1"/>
  <c r="D228" i="38"/>
  <c r="D242" i="39" s="1"/>
  <c r="D270" i="40" s="1"/>
  <c r="D229" i="38"/>
  <c r="D243" i="39" s="1"/>
  <c r="D271" i="40" s="1"/>
  <c r="D230" i="38"/>
  <c r="D244" i="39" s="1"/>
  <c r="D272" i="40" s="1"/>
  <c r="D231" i="38"/>
  <c r="D245" i="39" s="1"/>
  <c r="D273" i="40" s="1"/>
  <c r="D232" i="38"/>
  <c r="D246" i="39" s="1"/>
  <c r="D274" i="40" s="1"/>
  <c r="D233" i="38"/>
  <c r="D247" i="39" s="1"/>
  <c r="D275" i="40" s="1"/>
  <c r="D234" i="38"/>
  <c r="D248" i="39" s="1"/>
  <c r="D276" i="40" s="1"/>
  <c r="D235" i="38"/>
  <c r="D249" i="39" s="1"/>
  <c r="D277" i="40" s="1"/>
  <c r="D236" i="38"/>
  <c r="D250" i="39" s="1"/>
  <c r="D278" i="40" s="1"/>
  <c r="D237" i="38"/>
  <c r="D251" i="39" s="1"/>
  <c r="D279" i="40" s="1"/>
  <c r="D238" i="38"/>
  <c r="D252" i="39" s="1"/>
  <c r="D280" i="40" s="1"/>
  <c r="D239" i="38"/>
  <c r="D253" i="39" s="1"/>
  <c r="D281" i="40" s="1"/>
  <c r="D240" i="38"/>
  <c r="D254" i="39" s="1"/>
  <c r="D282" i="40" s="1"/>
  <c r="D241" i="38"/>
  <c r="D255" i="39" s="1"/>
  <c r="D283" i="40" s="1"/>
  <c r="D242" i="38"/>
  <c r="D256" i="39" s="1"/>
  <c r="D284" i="40" s="1"/>
  <c r="D243" i="38"/>
  <c r="D257" i="39" s="1"/>
  <c r="D285" i="40" s="1"/>
  <c r="D244" i="38"/>
  <c r="D258" i="39" s="1"/>
  <c r="D286" i="40" s="1"/>
  <c r="D245" i="38"/>
  <c r="D259" i="39" s="1"/>
  <c r="D287" i="40" s="1"/>
  <c r="D246" i="38"/>
  <c r="D260" i="39" s="1"/>
  <c r="D288" i="40" s="1"/>
  <c r="D247" i="38"/>
  <c r="D261" i="39" s="1"/>
  <c r="D289" i="40" s="1"/>
  <c r="D248" i="38"/>
  <c r="D262" i="39" s="1"/>
  <c r="D290" i="40" s="1"/>
  <c r="D249" i="38"/>
  <c r="D263" i="39" s="1"/>
  <c r="D291" i="40" s="1"/>
  <c r="D250" i="38"/>
  <c r="D264" i="39" s="1"/>
  <c r="D292" i="40" s="1"/>
  <c r="D251" i="38"/>
  <c r="D265" i="39" s="1"/>
  <c r="D293" i="40" s="1"/>
  <c r="D252" i="38"/>
  <c r="D266" i="39" s="1"/>
  <c r="D294" i="40" s="1"/>
  <c r="D253" i="38"/>
  <c r="D267" i="39" s="1"/>
  <c r="D295" i="40" s="1"/>
  <c r="D254" i="38"/>
  <c r="D268" i="39" s="1"/>
  <c r="D296" i="40" s="1"/>
  <c r="D255" i="38"/>
  <c r="D269" i="39" s="1"/>
  <c r="D297" i="40" s="1"/>
  <c r="D256" i="38"/>
  <c r="D270" i="39" s="1"/>
  <c r="D298" i="40" s="1"/>
  <c r="D257" i="38"/>
  <c r="D271" i="39" s="1"/>
  <c r="D299" i="40" s="1"/>
  <c r="D258" i="38"/>
  <c r="D272" i="39" s="1"/>
  <c r="D300" i="40" s="1"/>
  <c r="D259" i="38"/>
  <c r="D273" i="39" s="1"/>
  <c r="D301" i="40" s="1"/>
  <c r="D260" i="38"/>
  <c r="D274" i="39" s="1"/>
  <c r="D302" i="40" s="1"/>
  <c r="D261" i="38"/>
  <c r="D275" i="39" s="1"/>
  <c r="D303" i="40" s="1"/>
  <c r="D262" i="38"/>
  <c r="D276" i="39" s="1"/>
  <c r="D304" i="40" s="1"/>
  <c r="D263" i="38"/>
  <c r="D277" i="39" s="1"/>
  <c r="D305" i="40" s="1"/>
  <c r="D264" i="38"/>
  <c r="D278" i="39" s="1"/>
  <c r="D306" i="40" s="1"/>
  <c r="D265" i="38"/>
  <c r="D279" i="39" s="1"/>
  <c r="D307" i="40" s="1"/>
  <c r="D266" i="38"/>
  <c r="D280" i="39" s="1"/>
  <c r="D308" i="40" s="1"/>
  <c r="D267" i="38"/>
  <c r="D281" i="39" s="1"/>
  <c r="D309" i="40" s="1"/>
  <c r="D268" i="38"/>
  <c r="D282" i="39" s="1"/>
  <c r="D310" i="40" s="1"/>
  <c r="D269" i="38"/>
  <c r="D283" i="39" s="1"/>
  <c r="D311" i="40" s="1"/>
  <c r="D270" i="38"/>
  <c r="D284" i="39" s="1"/>
  <c r="D312" i="40" s="1"/>
  <c r="D271" i="38"/>
  <c r="D285" i="39" s="1"/>
  <c r="D313" i="40" s="1"/>
  <c r="D272" i="38"/>
  <c r="D286" i="39" s="1"/>
  <c r="D314" i="40" s="1"/>
  <c r="D273" i="38"/>
  <c r="D287" i="39" s="1"/>
  <c r="D315" i="40" s="1"/>
  <c r="D274" i="38"/>
  <c r="D288" i="39" s="1"/>
  <c r="D316" i="40" s="1"/>
  <c r="D275" i="38"/>
  <c r="D289" i="39" s="1"/>
  <c r="D317" i="40" s="1"/>
  <c r="D276" i="38"/>
  <c r="D290" i="39" s="1"/>
  <c r="D318" i="40" s="1"/>
  <c r="D277" i="38"/>
  <c r="D291" i="39" s="1"/>
  <c r="D319" i="40" s="1"/>
  <c r="D278" i="38"/>
  <c r="D292" i="39" s="1"/>
  <c r="D320" i="40" s="1"/>
  <c r="D279" i="38"/>
  <c r="D293" i="39" s="1"/>
  <c r="D321" i="40" s="1"/>
  <c r="D280" i="38"/>
  <c r="D294" i="39" s="1"/>
  <c r="D322" i="40" s="1"/>
  <c r="D281" i="38"/>
  <c r="D295" i="39" s="1"/>
  <c r="D323" i="40" s="1"/>
  <c r="D282" i="38"/>
  <c r="D296" i="39" s="1"/>
  <c r="D324" i="40" s="1"/>
  <c r="D283" i="38"/>
  <c r="D297" i="39" s="1"/>
  <c r="D325" i="40" s="1"/>
  <c r="D284" i="38"/>
  <c r="D298" i="39" s="1"/>
  <c r="D326" i="40" s="1"/>
  <c r="D285" i="38"/>
  <c r="D299" i="39" s="1"/>
  <c r="D327" i="40" s="1"/>
  <c r="D286" i="38"/>
  <c r="D300" i="39" s="1"/>
  <c r="D328" i="40" s="1"/>
  <c r="D287" i="38"/>
  <c r="D301" i="39" s="1"/>
  <c r="D329" i="40" s="1"/>
  <c r="D288" i="38"/>
  <c r="D302" i="39" s="1"/>
  <c r="D330" i="40" s="1"/>
  <c r="D289" i="38"/>
  <c r="D303" i="39" s="1"/>
  <c r="D331" i="40" s="1"/>
  <c r="D290" i="38"/>
  <c r="D304" i="39" s="1"/>
  <c r="D332" i="40" s="1"/>
  <c r="D291" i="38"/>
  <c r="D305" i="39" s="1"/>
  <c r="D333" i="40" s="1"/>
  <c r="D292" i="38"/>
  <c r="D306" i="39" s="1"/>
  <c r="D334" i="40" s="1"/>
  <c r="D293" i="38"/>
  <c r="D307" i="39" s="1"/>
  <c r="D335" i="40" s="1"/>
  <c r="D294" i="38"/>
  <c r="D308" i="39" s="1"/>
  <c r="D336" i="40" s="1"/>
  <c r="D295" i="38"/>
  <c r="D309" i="39" s="1"/>
  <c r="D337" i="40" s="1"/>
  <c r="D296" i="38"/>
  <c r="D310" i="39" s="1"/>
  <c r="D338" i="40" s="1"/>
  <c r="D297" i="38"/>
  <c r="D311" i="39" s="1"/>
  <c r="D339" i="40" s="1"/>
  <c r="D298" i="38"/>
  <c r="D312" i="39" s="1"/>
  <c r="D340" i="40" s="1"/>
  <c r="D299" i="38"/>
  <c r="D313" i="39" s="1"/>
  <c r="D341" i="40" s="1"/>
  <c r="D300" i="38"/>
  <c r="C102" i="38"/>
  <c r="C116" i="39" s="1"/>
  <c r="C144" i="40" s="1"/>
  <c r="C104" i="38"/>
  <c r="C118" i="39" s="1"/>
  <c r="C146" i="40" s="1"/>
  <c r="C105" i="38"/>
  <c r="C119" i="39" s="1"/>
  <c r="C147" i="40" s="1"/>
  <c r="C106" i="38"/>
  <c r="C120" i="39" s="1"/>
  <c r="C148" i="40" s="1"/>
  <c r="C107" i="38"/>
  <c r="C121" i="39" s="1"/>
  <c r="C149" i="40" s="1"/>
  <c r="C108" i="38"/>
  <c r="C122" i="39" s="1"/>
  <c r="C150" i="40" s="1"/>
  <c r="C109" i="38"/>
  <c r="C123" i="39" s="1"/>
  <c r="C151" i="40" s="1"/>
  <c r="C110" i="38"/>
  <c r="C124" i="39" s="1"/>
  <c r="C152" i="40" s="1"/>
  <c r="C111" i="38"/>
  <c r="C125" i="39" s="1"/>
  <c r="C153" i="40" s="1"/>
  <c r="C114" i="38"/>
  <c r="C128" i="39" s="1"/>
  <c r="C156" i="40" s="1"/>
  <c r="C115" i="38"/>
  <c r="C129" i="39" s="1"/>
  <c r="C157" i="40" s="1"/>
  <c r="C116" i="38"/>
  <c r="C130" i="39" s="1"/>
  <c r="C158" i="40" s="1"/>
  <c r="C117" i="38"/>
  <c r="C131" i="39" s="1"/>
  <c r="C159" i="40" s="1"/>
  <c r="C118" i="38"/>
  <c r="C132" i="39" s="1"/>
  <c r="C160" i="40" s="1"/>
  <c r="C119" i="38"/>
  <c r="C133" i="39" s="1"/>
  <c r="C161" i="40" s="1"/>
  <c r="C120" i="38"/>
  <c r="C134" i="39" s="1"/>
  <c r="C162" i="40" s="1"/>
  <c r="C43" i="38"/>
  <c r="C44" i="38"/>
  <c r="C45" i="38"/>
  <c r="C46" i="38"/>
  <c r="C42" i="38"/>
  <c r="C40" i="38"/>
  <c r="C57" i="39" s="1"/>
  <c r="C83" i="40" s="1"/>
  <c r="C80" i="39" l="1"/>
  <c r="D85" i="39"/>
  <c r="D83" i="39"/>
  <c r="D81" i="39"/>
  <c r="D84" i="39"/>
  <c r="D86" i="39"/>
  <c r="D82" i="39"/>
  <c r="D314" i="39"/>
  <c r="D342" i="40" s="1"/>
  <c r="B237" i="14"/>
  <c r="B238" i="14"/>
  <c r="C122" i="38" l="1"/>
  <c r="C136" i="39" s="1"/>
  <c r="C164" i="40" s="1"/>
  <c r="C123" i="38"/>
  <c r="C137" i="39" s="1"/>
  <c r="C165" i="40" s="1"/>
  <c r="C124" i="38"/>
  <c r="C138" i="39" s="1"/>
  <c r="C166" i="40" s="1"/>
  <c r="C125" i="38"/>
  <c r="C139" i="39" s="1"/>
  <c r="C167" i="40" s="1"/>
  <c r="C126" i="38"/>
  <c r="C140" i="39" s="1"/>
  <c r="C168" i="40" s="1"/>
  <c r="C127" i="38"/>
  <c r="C141" i="39" s="1"/>
  <c r="C169" i="40" s="1"/>
  <c r="C128" i="38"/>
  <c r="C142" i="39" s="1"/>
  <c r="C170" i="40" s="1"/>
  <c r="C129" i="38"/>
  <c r="C143" i="39" s="1"/>
  <c r="C171" i="40" s="1"/>
  <c r="C130" i="38"/>
  <c r="C144" i="39" s="1"/>
  <c r="C172" i="40" s="1"/>
  <c r="C131" i="38"/>
  <c r="C145" i="39" s="1"/>
  <c r="C173" i="40" s="1"/>
  <c r="C132" i="38"/>
  <c r="C146" i="39" s="1"/>
  <c r="C174" i="40" s="1"/>
  <c r="C133" i="38"/>
  <c r="C147" i="39" s="1"/>
  <c r="C175" i="40" s="1"/>
  <c r="C134" i="38"/>
  <c r="C148" i="39" s="1"/>
  <c r="C176" i="40" s="1"/>
  <c r="C135" i="38"/>
  <c r="C149" i="39" s="1"/>
  <c r="C177" i="40" s="1"/>
  <c r="C136" i="38"/>
  <c r="C150" i="39" s="1"/>
  <c r="C178" i="40" s="1"/>
  <c r="C151" i="39"/>
  <c r="C179" i="40" s="1"/>
  <c r="C152" i="39"/>
  <c r="C180" i="40" s="1"/>
  <c r="C153" i="39"/>
  <c r="C181" i="40" s="1"/>
  <c r="C154" i="39"/>
  <c r="C182" i="40" s="1"/>
  <c r="C155" i="39"/>
  <c r="C183" i="40" s="1"/>
  <c r="C156" i="39"/>
  <c r="C184" i="40" s="1"/>
  <c r="C157" i="39"/>
  <c r="C185" i="40" s="1"/>
  <c r="C158" i="39"/>
  <c r="C186" i="40" s="1"/>
  <c r="C159" i="39"/>
  <c r="C187" i="40" s="1"/>
  <c r="C160" i="39"/>
  <c r="C188" i="40" s="1"/>
  <c r="C161" i="39"/>
  <c r="C189" i="40" s="1"/>
  <c r="C162" i="39"/>
  <c r="C190" i="40" s="1"/>
  <c r="C163" i="39"/>
  <c r="C191" i="40" s="1"/>
  <c r="C164" i="39"/>
  <c r="C192" i="40" s="1"/>
  <c r="C165" i="39"/>
  <c r="C193" i="40" s="1"/>
  <c r="C166" i="39"/>
  <c r="C194" i="40" s="1"/>
  <c r="C167" i="39"/>
  <c r="C195" i="40" s="1"/>
  <c r="C168" i="39"/>
  <c r="C196" i="40" s="1"/>
  <c r="C169" i="39"/>
  <c r="C197" i="40" s="1"/>
  <c r="C170" i="39"/>
  <c r="C198" i="40" s="1"/>
  <c r="C171" i="39"/>
  <c r="C199" i="40" s="1"/>
  <c r="C172" i="39"/>
  <c r="C200" i="40" s="1"/>
  <c r="C173" i="39"/>
  <c r="C201" i="40" s="1"/>
  <c r="C174" i="39"/>
  <c r="C202" i="40" s="1"/>
  <c r="C175" i="39"/>
  <c r="C203" i="40" s="1"/>
  <c r="C176" i="39"/>
  <c r="C204" i="40" s="1"/>
  <c r="C177" i="39"/>
  <c r="C205" i="40" s="1"/>
  <c r="C178" i="39"/>
  <c r="C206" i="40" s="1"/>
  <c r="C179" i="39"/>
  <c r="C207" i="40" s="1"/>
  <c r="C180" i="39"/>
  <c r="C208" i="40" s="1"/>
  <c r="C181" i="39"/>
  <c r="C209" i="40" s="1"/>
  <c r="C182" i="39"/>
  <c r="C210" i="40" s="1"/>
  <c r="C183" i="39"/>
  <c r="C211" i="40" s="1"/>
  <c r="C184" i="39"/>
  <c r="C212" i="40" s="1"/>
  <c r="C185" i="39"/>
  <c r="C213" i="40" s="1"/>
  <c r="C186" i="39"/>
  <c r="C214" i="40" s="1"/>
  <c r="C187" i="39"/>
  <c r="C215" i="40" s="1"/>
  <c r="C188" i="39"/>
  <c r="C216" i="40" s="1"/>
  <c r="C189" i="39"/>
  <c r="C217" i="40" s="1"/>
  <c r="C190" i="39"/>
  <c r="C218" i="40" s="1"/>
  <c r="C191" i="39"/>
  <c r="C219" i="40" s="1"/>
  <c r="C192" i="39"/>
  <c r="C220" i="40" s="1"/>
  <c r="C193" i="39"/>
  <c r="C221" i="40" s="1"/>
  <c r="C194" i="39"/>
  <c r="C222" i="40" s="1"/>
  <c r="C195" i="39"/>
  <c r="C223" i="40" s="1"/>
  <c r="C196" i="39"/>
  <c r="C224" i="40" s="1"/>
  <c r="C197" i="39"/>
  <c r="C225" i="40" s="1"/>
  <c r="C198" i="39"/>
  <c r="C226" i="40" s="1"/>
  <c r="C199" i="39"/>
  <c r="C227" i="40" s="1"/>
  <c r="C200" i="39"/>
  <c r="C228" i="40" s="1"/>
  <c r="C201" i="39"/>
  <c r="C229" i="40" s="1"/>
  <c r="C202" i="39"/>
  <c r="C230" i="40" s="1"/>
  <c r="C203" i="39"/>
  <c r="C231" i="40" s="1"/>
  <c r="C204" i="39"/>
  <c r="C232" i="40" s="1"/>
  <c r="C205" i="39"/>
  <c r="C233" i="40" s="1"/>
  <c r="C206" i="39"/>
  <c r="C234" i="40" s="1"/>
  <c r="C207" i="39"/>
  <c r="C235" i="40" s="1"/>
  <c r="C208" i="39"/>
  <c r="C236" i="40" s="1"/>
  <c r="C209" i="39"/>
  <c r="C237" i="40" s="1"/>
  <c r="C210" i="39"/>
  <c r="C238" i="40" s="1"/>
  <c r="C211" i="39"/>
  <c r="C239" i="40" s="1"/>
  <c r="C212" i="39"/>
  <c r="C240" i="40" s="1"/>
  <c r="C213" i="39"/>
  <c r="C241" i="40" s="1"/>
  <c r="C214" i="39"/>
  <c r="C242" i="40" s="1"/>
  <c r="C215" i="39"/>
  <c r="C243" i="40" s="1"/>
  <c r="C216" i="39"/>
  <c r="C244" i="40" s="1"/>
  <c r="C217" i="39"/>
  <c r="C245" i="40" s="1"/>
  <c r="C218" i="39"/>
  <c r="C246" i="40" s="1"/>
  <c r="C219" i="39"/>
  <c r="C247" i="40" s="1"/>
  <c r="C220" i="39"/>
  <c r="C248" i="40" s="1"/>
  <c r="C221" i="39"/>
  <c r="C249" i="40" s="1"/>
  <c r="C222" i="39"/>
  <c r="C250" i="40" s="1"/>
  <c r="C223" i="39"/>
  <c r="C251" i="40" s="1"/>
  <c r="C224" i="39"/>
  <c r="C252" i="40" s="1"/>
  <c r="C225" i="39"/>
  <c r="C253" i="40" s="1"/>
  <c r="C226" i="39"/>
  <c r="C254" i="40" s="1"/>
  <c r="C227" i="39"/>
  <c r="C255" i="40" s="1"/>
  <c r="C228" i="39"/>
  <c r="C256" i="40" s="1"/>
  <c r="C229" i="39"/>
  <c r="C257" i="40" s="1"/>
  <c r="C230" i="39"/>
  <c r="C258" i="40" s="1"/>
  <c r="C231" i="39"/>
  <c r="C259" i="40" s="1"/>
  <c r="C232" i="39"/>
  <c r="C260" i="40" s="1"/>
  <c r="C233" i="39"/>
  <c r="C261" i="40" s="1"/>
  <c r="C234" i="39"/>
  <c r="C262" i="40" s="1"/>
  <c r="C235" i="39"/>
  <c r="C263" i="40" s="1"/>
  <c r="C236" i="39"/>
  <c r="C264" i="40" s="1"/>
  <c r="C237" i="39"/>
  <c r="C265" i="40" s="1"/>
  <c r="C238" i="39"/>
  <c r="C266" i="40" s="1"/>
  <c r="C239" i="39"/>
  <c r="C267" i="40" s="1"/>
  <c r="C240" i="39"/>
  <c r="C268" i="40" s="1"/>
  <c r="C241" i="39"/>
  <c r="C269" i="40" s="1"/>
  <c r="C242" i="39"/>
  <c r="C270" i="40" s="1"/>
  <c r="C243" i="39"/>
  <c r="C271" i="40" s="1"/>
  <c r="C244" i="39"/>
  <c r="C272" i="40" s="1"/>
  <c r="C245" i="39"/>
  <c r="C273" i="40" s="1"/>
  <c r="C246" i="39"/>
  <c r="C274" i="40" s="1"/>
  <c r="C247" i="39"/>
  <c r="C275" i="40" s="1"/>
  <c r="C248" i="39"/>
  <c r="C276" i="40" s="1"/>
  <c r="C249" i="39"/>
  <c r="C277" i="40" s="1"/>
  <c r="C250" i="39"/>
  <c r="C278" i="40" s="1"/>
  <c r="C251" i="39"/>
  <c r="C279" i="40" s="1"/>
  <c r="C252" i="39"/>
  <c r="C280" i="40" s="1"/>
  <c r="C253" i="39"/>
  <c r="C281" i="40" s="1"/>
  <c r="C254" i="39"/>
  <c r="C282" i="40" s="1"/>
  <c r="C121" i="38"/>
  <c r="C135" i="39" s="1"/>
  <c r="C163" i="40" s="1"/>
  <c r="C86" i="40"/>
  <c r="C87" i="40"/>
  <c r="C88" i="40"/>
  <c r="C89" i="40"/>
  <c r="C90" i="40"/>
  <c r="C85" i="40"/>
  <c r="C60" i="39"/>
  <c r="C61" i="39"/>
  <c r="C62" i="39"/>
  <c r="C63" i="39"/>
  <c r="C64" i="39"/>
  <c r="C59" i="39"/>
  <c r="C104" i="40" l="1"/>
  <c r="D40" i="38"/>
  <c r="D57" i="39" s="1"/>
  <c r="D83" i="40" s="1"/>
  <c r="C284" i="39"/>
  <c r="C312" i="40" s="1"/>
  <c r="C282" i="39"/>
  <c r="C310" i="40" s="1"/>
  <c r="C280" i="39"/>
  <c r="C308" i="40" s="1"/>
  <c r="C278" i="39"/>
  <c r="C306" i="40" s="1"/>
  <c r="C276" i="39"/>
  <c r="C304" i="40" s="1"/>
  <c r="C274" i="39"/>
  <c r="C302" i="40" s="1"/>
  <c r="C272" i="39"/>
  <c r="C300" i="40" s="1"/>
  <c r="C270" i="39"/>
  <c r="C298" i="40" s="1"/>
  <c r="C268" i="39"/>
  <c r="C296" i="40" s="1"/>
  <c r="C266" i="39"/>
  <c r="C294" i="40" s="1"/>
  <c r="C264" i="39"/>
  <c r="C292" i="40" s="1"/>
  <c r="C262" i="39"/>
  <c r="C290" i="40" s="1"/>
  <c r="C260" i="39"/>
  <c r="C288" i="40" s="1"/>
  <c r="C258" i="39"/>
  <c r="C286" i="40" s="1"/>
  <c r="C256" i="39"/>
  <c r="C284" i="40" s="1"/>
  <c r="C283" i="39"/>
  <c r="C311" i="40" s="1"/>
  <c r="C281" i="39"/>
  <c r="C309" i="40" s="1"/>
  <c r="C279" i="39"/>
  <c r="C307" i="40" s="1"/>
  <c r="C277" i="39"/>
  <c r="C305" i="40" s="1"/>
  <c r="C275" i="39"/>
  <c r="C303" i="40" s="1"/>
  <c r="C273" i="39"/>
  <c r="C301" i="40" s="1"/>
  <c r="C271" i="39"/>
  <c r="C299" i="40" s="1"/>
  <c r="C269" i="39"/>
  <c r="C297" i="40" s="1"/>
  <c r="C267" i="39"/>
  <c r="C295" i="40" s="1"/>
  <c r="C265" i="39"/>
  <c r="C293" i="40" s="1"/>
  <c r="C263" i="39"/>
  <c r="C291" i="40" s="1"/>
  <c r="C261" i="39"/>
  <c r="C289" i="40" s="1"/>
  <c r="C259" i="39"/>
  <c r="C287" i="40" s="1"/>
  <c r="C257" i="39"/>
  <c r="C285" i="40" s="1"/>
  <c r="C255" i="39"/>
  <c r="C283" i="40" s="1"/>
  <c r="C79" i="39" l="1"/>
  <c r="C101" i="39"/>
  <c r="D36" i="38"/>
  <c r="D53" i="39" s="1"/>
  <c r="D79" i="40" s="1"/>
  <c r="D37" i="38"/>
  <c r="D54" i="39" s="1"/>
  <c r="D80" i="40" s="1"/>
  <c r="D38" i="38"/>
  <c r="D55" i="39" s="1"/>
  <c r="D81" i="40" s="1"/>
  <c r="D39" i="38"/>
  <c r="D56" i="39" s="1"/>
  <c r="D82" i="40" s="1"/>
  <c r="D35" i="38"/>
  <c r="D52" i="39" s="1"/>
  <c r="D78" i="40" s="1"/>
  <c r="C36" i="38"/>
  <c r="C53" i="39" s="1"/>
  <c r="C79" i="40" s="1"/>
  <c r="C37" i="38"/>
  <c r="C54" i="39" s="1"/>
  <c r="C80" i="40" s="1"/>
  <c r="C38" i="38"/>
  <c r="C55" i="39" s="1"/>
  <c r="C81" i="40" s="1"/>
  <c r="C39" i="38"/>
  <c r="C56" i="39" s="1"/>
  <c r="C82" i="40" s="1"/>
  <c r="C35" i="38"/>
  <c r="C52" i="39" s="1"/>
  <c r="C78" i="40" s="1"/>
  <c r="E17" i="39"/>
  <c r="C17" i="39"/>
  <c r="C18" i="39"/>
  <c r="C19" i="39"/>
  <c r="C20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43" i="39"/>
  <c r="C44" i="39"/>
  <c r="C16" i="39"/>
  <c r="A162" i="14"/>
  <c r="A161" i="14"/>
  <c r="A160" i="14"/>
  <c r="A159" i="14"/>
  <c r="A158" i="14"/>
  <c r="G57" i="14"/>
  <c r="G84" i="14" s="1"/>
  <c r="C156" i="15"/>
  <c r="D156" i="15"/>
  <c r="E156" i="15"/>
  <c r="C138" i="14"/>
  <c r="D138" i="14"/>
  <c r="E138" i="14"/>
  <c r="F161" i="31"/>
  <c r="F49" i="15"/>
  <c r="F50" i="15"/>
  <c r="F51" i="15"/>
  <c r="D49" i="15"/>
  <c r="D165" i="15" s="1"/>
  <c r="D50" i="15"/>
  <c r="D166" i="15" s="1"/>
  <c r="D51" i="15"/>
  <c r="D48" i="15"/>
  <c r="D164" i="15" s="1"/>
  <c r="A51" i="15"/>
  <c r="A50" i="15"/>
  <c r="A166" i="15" s="1"/>
  <c r="A49" i="15"/>
  <c r="A165" i="15" s="1"/>
  <c r="A48" i="15"/>
  <c r="A164" i="15" s="1"/>
  <c r="F47" i="14"/>
  <c r="F48" i="14"/>
  <c r="F49" i="14"/>
  <c r="D47" i="14"/>
  <c r="D150" i="14" s="1"/>
  <c r="D48" i="14"/>
  <c r="D151" i="14" s="1"/>
  <c r="D49" i="14"/>
  <c r="D46" i="14"/>
  <c r="D149" i="14" s="1"/>
  <c r="A49" i="14"/>
  <c r="A48" i="14"/>
  <c r="A151" i="14" s="1"/>
  <c r="A47" i="14"/>
  <c r="A150" i="14" s="1"/>
  <c r="A46" i="14"/>
  <c r="A149" i="14" s="1"/>
  <c r="F183" i="31"/>
  <c r="F184" i="31"/>
  <c r="G184" i="31" s="1"/>
  <c r="D183" i="31"/>
  <c r="D184" i="31"/>
  <c r="D182" i="31"/>
  <c r="A184" i="31"/>
  <c r="A183" i="31"/>
  <c r="A182" i="31"/>
  <c r="D111" i="15"/>
  <c r="A111" i="15"/>
  <c r="D9" i="15"/>
  <c r="D9" i="14"/>
  <c r="F14" i="31"/>
  <c r="C60" i="38" l="1"/>
  <c r="C103" i="40"/>
  <c r="C15" i="37"/>
  <c r="D100" i="38" l="1"/>
  <c r="D114" i="39" s="1"/>
  <c r="D142" i="40" s="1"/>
  <c r="C100" i="38"/>
  <c r="C114" i="39" s="1"/>
  <c r="C142" i="40" s="1"/>
  <c r="F157" i="15" l="1"/>
  <c r="E154" i="31" l="1"/>
  <c r="E155" i="31"/>
  <c r="E108" i="14"/>
  <c r="E107" i="14"/>
  <c r="E135" i="15"/>
  <c r="F135" i="15" s="1"/>
  <c r="E136" i="15"/>
  <c r="F136" i="15" s="1"/>
  <c r="E137" i="15"/>
  <c r="F137" i="15" s="1"/>
  <c r="F138" i="15" l="1"/>
  <c r="I23" i="37"/>
  <c r="E153" i="31"/>
  <c r="E106" i="14"/>
  <c r="F13" i="14" l="1"/>
  <c r="F32" i="14"/>
  <c r="F33" i="14"/>
  <c r="F115" i="14"/>
  <c r="F116" i="14"/>
  <c r="F117" i="14"/>
  <c r="F118" i="14"/>
  <c r="F119" i="14"/>
  <c r="F34" i="14" l="1"/>
  <c r="F120" i="14"/>
  <c r="D41" i="15" l="1"/>
  <c r="E40" i="15"/>
  <c r="D41" i="14"/>
  <c r="E40" i="14"/>
  <c r="E43" i="31"/>
  <c r="B43" i="31"/>
  <c r="E41" i="14" l="1"/>
  <c r="F43" i="31"/>
  <c r="E41" i="15"/>
  <c r="E44" i="31"/>
  <c r="D44" i="31"/>
  <c r="B44" i="31"/>
  <c r="F33" i="15"/>
  <c r="G33" i="15" s="1"/>
  <c r="F32" i="15"/>
  <c r="G32" i="15" s="1"/>
  <c r="E32" i="15"/>
  <c r="G117" i="14"/>
  <c r="G116" i="14"/>
  <c r="B119" i="14"/>
  <c r="B118" i="14"/>
  <c r="B117" i="14"/>
  <c r="B116" i="14"/>
  <c r="E120" i="14"/>
  <c r="D120" i="14"/>
  <c r="G119" i="14"/>
  <c r="G118" i="14"/>
  <c r="F35" i="31"/>
  <c r="F34" i="31"/>
  <c r="B33" i="14"/>
  <c r="G32" i="14"/>
  <c r="E32" i="14"/>
  <c r="B35" i="31"/>
  <c r="B36" i="31" s="1"/>
  <c r="E34" i="31"/>
  <c r="G34" i="15" l="1"/>
  <c r="D33" i="15"/>
  <c r="E33" i="15" s="1"/>
  <c r="E34" i="15" s="1"/>
  <c r="D33" i="14"/>
  <c r="E33" i="14" s="1"/>
  <c r="E34" i="14" s="1"/>
  <c r="B40" i="14"/>
  <c r="F40" i="14" s="1"/>
  <c r="D35" i="31"/>
  <c r="E35" i="31" s="1"/>
  <c r="E36" i="31" s="1"/>
  <c r="H32" i="15"/>
  <c r="H33" i="15"/>
  <c r="F34" i="15"/>
  <c r="H116" i="14"/>
  <c r="H117" i="14"/>
  <c r="H118" i="14"/>
  <c r="H119" i="14"/>
  <c r="G115" i="14"/>
  <c r="G120" i="14" s="1"/>
  <c r="B34" i="14"/>
  <c r="H32" i="14"/>
  <c r="G34" i="31"/>
  <c r="D36" i="31" l="1"/>
  <c r="D34" i="15"/>
  <c r="D34" i="14"/>
  <c r="F40" i="15"/>
  <c r="B41" i="14"/>
  <c r="H115" i="14"/>
  <c r="G33" i="14"/>
  <c r="G34" i="14" s="1"/>
  <c r="G35" i="31"/>
  <c r="G36" i="31" s="1"/>
  <c r="H34" i="31"/>
  <c r="F36" i="31"/>
  <c r="H33" i="14" l="1"/>
  <c r="H35" i="31"/>
  <c r="D1" i="40" l="1"/>
  <c r="D1" i="39"/>
  <c r="C138" i="40" l="1"/>
  <c r="C132" i="40"/>
  <c r="C125" i="40"/>
  <c r="C124" i="40"/>
  <c r="C123" i="40"/>
  <c r="C122" i="40"/>
  <c r="C121" i="40"/>
  <c r="C120" i="40"/>
  <c r="C119" i="40"/>
  <c r="C93" i="39"/>
  <c r="C94" i="39"/>
  <c r="C95" i="39"/>
  <c r="C96" i="39"/>
  <c r="C97" i="39"/>
  <c r="C98" i="39"/>
  <c r="C99" i="39"/>
  <c r="C106" i="39"/>
  <c r="C112" i="39"/>
  <c r="C96" i="38" l="1"/>
  <c r="C89" i="38"/>
  <c r="C82" i="38" l="1"/>
  <c r="C81" i="38"/>
  <c r="C80" i="38"/>
  <c r="C79" i="38"/>
  <c r="C78" i="38"/>
  <c r="C77" i="38"/>
  <c r="C76" i="38"/>
  <c r="D25" i="14" l="1"/>
  <c r="E25" i="14" l="1"/>
  <c r="E26" i="31" s="1"/>
  <c r="D26" i="31"/>
  <c r="E9" i="39"/>
  <c r="B18" i="37" l="1"/>
  <c r="B10" i="37"/>
  <c r="C8" i="37"/>
  <c r="B3" i="37"/>
  <c r="D25" i="15"/>
  <c r="E25" i="15" s="1"/>
  <c r="G25" i="15" l="1"/>
  <c r="I25" i="15" s="1"/>
  <c r="E9" i="40"/>
  <c r="A25" i="31"/>
  <c r="D13" i="31"/>
  <c r="D11" i="31"/>
  <c r="D24" i="15"/>
  <c r="E24" i="15" s="1"/>
  <c r="A24" i="15"/>
  <c r="D24" i="14"/>
  <c r="B13" i="14"/>
  <c r="E24" i="14" l="1"/>
  <c r="E25" i="31" s="1"/>
  <c r="D25" i="31"/>
  <c r="E10" i="39"/>
  <c r="G24" i="14"/>
  <c r="I25" i="31" s="1"/>
  <c r="G24" i="15"/>
  <c r="I24" i="15" s="1"/>
  <c r="E10" i="40"/>
  <c r="E10" i="38"/>
  <c r="B14" i="31" l="1"/>
  <c r="A12" i="31"/>
  <c r="F13" i="15"/>
  <c r="D12" i="15"/>
  <c r="D10" i="15"/>
  <c r="A10" i="15"/>
  <c r="A25" i="15" s="1"/>
  <c r="A2" i="31"/>
  <c r="A2" i="14"/>
  <c r="G25" i="14" l="1"/>
  <c r="G26" i="31" l="1"/>
  <c r="E9" i="38"/>
  <c r="I26" i="14"/>
  <c r="A15" i="37" s="1"/>
  <c r="D44" i="15" l="1"/>
  <c r="D49" i="31"/>
  <c r="A26" i="31"/>
  <c r="D43" i="14"/>
  <c r="A22" i="36"/>
  <c r="H20" i="36"/>
  <c r="F20" i="36"/>
  <c r="F21" i="36" s="1"/>
  <c r="C15" i="36"/>
  <c r="C12" i="36"/>
  <c r="B12" i="36"/>
  <c r="A12" i="36"/>
  <c r="C11" i="36"/>
  <c r="B11" i="36"/>
  <c r="A11" i="36"/>
  <c r="C10" i="36"/>
  <c r="B10" i="36"/>
  <c r="A10" i="36"/>
  <c r="C9" i="36"/>
  <c r="B9" i="36"/>
  <c r="A9" i="36"/>
  <c r="C8" i="36"/>
  <c r="B8" i="36"/>
  <c r="A8" i="36"/>
  <c r="C7" i="36"/>
  <c r="B7" i="36"/>
  <c r="A7" i="36"/>
  <c r="C6" i="36"/>
  <c r="B6" i="36"/>
  <c r="A6" i="36"/>
  <c r="C5" i="36"/>
  <c r="B5" i="36"/>
  <c r="A5" i="36"/>
  <c r="E54" i="31" l="1"/>
  <c r="G54" i="31" s="1"/>
  <c r="E55" i="31"/>
  <c r="G55" i="31" s="1"/>
  <c r="E53" i="31"/>
  <c r="G53" i="31" s="1"/>
  <c r="F135" i="31"/>
  <c r="D141" i="31" s="1"/>
  <c r="D144" i="31"/>
  <c r="I27" i="31"/>
  <c r="A8" i="37" s="1"/>
  <c r="E50" i="15"/>
  <c r="E48" i="15"/>
  <c r="E51" i="15"/>
  <c r="G51" i="15" s="1"/>
  <c r="E49" i="15"/>
  <c r="F89" i="14"/>
  <c r="B107" i="14" s="1"/>
  <c r="E46" i="14"/>
  <c r="E12" i="39" s="1"/>
  <c r="I26" i="15"/>
  <c r="D11" i="36"/>
  <c r="E11" i="36" s="1"/>
  <c r="F11" i="36" s="1"/>
  <c r="G11" i="36" s="1"/>
  <c r="H11" i="36" s="1"/>
  <c r="C23" i="37"/>
  <c r="D5" i="36"/>
  <c r="E5" i="36" s="1"/>
  <c r="D6" i="36"/>
  <c r="E6" i="36" s="1"/>
  <c r="F6" i="36" s="1"/>
  <c r="D8" i="36"/>
  <c r="E8" i="36" s="1"/>
  <c r="F8" i="36" s="1"/>
  <c r="I8" i="36" s="1"/>
  <c r="D7" i="36"/>
  <c r="E7" i="36" s="1"/>
  <c r="F7" i="36" s="1"/>
  <c r="D9" i="36"/>
  <c r="E9" i="36" s="1"/>
  <c r="F9" i="36" s="1"/>
  <c r="I9" i="36" s="1"/>
  <c r="D10" i="36"/>
  <c r="E10" i="36" s="1"/>
  <c r="F10" i="36" s="1"/>
  <c r="F107" i="15"/>
  <c r="I6" i="36"/>
  <c r="G6" i="36"/>
  <c r="H6" i="36" s="1"/>
  <c r="I10" i="36"/>
  <c r="G10" i="36"/>
  <c r="H10" i="36" s="1"/>
  <c r="G7" i="36"/>
  <c r="H7" i="36" s="1"/>
  <c r="I7" i="36"/>
  <c r="B154" i="31" l="1"/>
  <c r="F154" i="31" s="1"/>
  <c r="F107" i="14"/>
  <c r="D143" i="31"/>
  <c r="E87" i="38"/>
  <c r="E144" i="31"/>
  <c r="G144" i="31" s="1"/>
  <c r="E86" i="38"/>
  <c r="E143" i="31"/>
  <c r="G143" i="31" s="1"/>
  <c r="E84" i="38"/>
  <c r="E89" i="38" s="1"/>
  <c r="E141" i="31"/>
  <c r="B108" i="14"/>
  <c r="J23" i="15"/>
  <c r="A23" i="37"/>
  <c r="D142" i="31"/>
  <c r="F123" i="14"/>
  <c r="D98" i="14"/>
  <c r="D97" i="14"/>
  <c r="D96" i="14"/>
  <c r="E96" i="14" s="1"/>
  <c r="D95" i="14"/>
  <c r="E95" i="14" s="1"/>
  <c r="D114" i="15"/>
  <c r="F166" i="31"/>
  <c r="G161" i="31"/>
  <c r="G162" i="31" s="1"/>
  <c r="E49" i="14"/>
  <c r="E47" i="14"/>
  <c r="E13" i="39" s="1"/>
  <c r="E48" i="14"/>
  <c r="E14" i="39" s="1"/>
  <c r="G50" i="15"/>
  <c r="E14" i="40"/>
  <c r="E12" i="40"/>
  <c r="G49" i="15"/>
  <c r="E13" i="40"/>
  <c r="E12" i="38"/>
  <c r="E14" i="38"/>
  <c r="E13" i="38"/>
  <c r="E113" i="15"/>
  <c r="I11" i="36"/>
  <c r="G8" i="36"/>
  <c r="H8" i="36" s="1"/>
  <c r="D12" i="36"/>
  <c r="D15" i="36" s="1"/>
  <c r="G9" i="36"/>
  <c r="H9" i="36" s="1"/>
  <c r="E111" i="15"/>
  <c r="F142" i="15"/>
  <c r="E112" i="15"/>
  <c r="E114" i="15"/>
  <c r="F5" i="36"/>
  <c r="E12" i="36"/>
  <c r="D132" i="14" l="1"/>
  <c r="D131" i="14"/>
  <c r="B155" i="31"/>
  <c r="F155" i="31" s="1"/>
  <c r="F108" i="14"/>
  <c r="D151" i="15"/>
  <c r="D149" i="15"/>
  <c r="F149" i="15" s="1"/>
  <c r="D147" i="15"/>
  <c r="D150" i="15"/>
  <c r="F150" i="15" s="1"/>
  <c r="D148" i="15"/>
  <c r="D146" i="15"/>
  <c r="F146" i="15" s="1"/>
  <c r="D175" i="31"/>
  <c r="D129" i="14"/>
  <c r="E85" i="38"/>
  <c r="E142" i="31"/>
  <c r="G142" i="31" s="1"/>
  <c r="E103" i="39"/>
  <c r="E97" i="14"/>
  <c r="B106" i="14"/>
  <c r="E104" i="39"/>
  <c r="E98" i="14"/>
  <c r="F147" i="15"/>
  <c r="G96" i="14"/>
  <c r="E102" i="39"/>
  <c r="G95" i="14"/>
  <c r="E101" i="39"/>
  <c r="F148" i="15"/>
  <c r="D179" i="31"/>
  <c r="F132" i="14"/>
  <c r="D130" i="14"/>
  <c r="D173" i="31" s="1"/>
  <c r="F173" i="31" s="1"/>
  <c r="D127" i="14"/>
  <c r="F127" i="14" s="1"/>
  <c r="D128" i="14"/>
  <c r="E53" i="39" s="1"/>
  <c r="D113" i="15"/>
  <c r="E106" i="39"/>
  <c r="D112" i="15"/>
  <c r="G141" i="31"/>
  <c r="E57" i="39"/>
  <c r="E40" i="38"/>
  <c r="E130" i="40"/>
  <c r="E129" i="40"/>
  <c r="E127" i="40"/>
  <c r="E132" i="40" s="1"/>
  <c r="E128" i="40"/>
  <c r="G156" i="15"/>
  <c r="G157" i="15" s="1"/>
  <c r="J45" i="31"/>
  <c r="D145" i="14"/>
  <c r="D160" i="15"/>
  <c r="I5" i="36"/>
  <c r="F12" i="36"/>
  <c r="I12" i="36" s="1"/>
  <c r="G5" i="36"/>
  <c r="G12" i="36" s="1"/>
  <c r="B153" i="31" l="1"/>
  <c r="F153" i="31" s="1"/>
  <c r="F156" i="31" s="1"/>
  <c r="F106" i="14"/>
  <c r="F109" i="14" s="1"/>
  <c r="F175" i="31"/>
  <c r="F129" i="14"/>
  <c r="D172" i="31"/>
  <c r="F172" i="31" s="1"/>
  <c r="D170" i="31"/>
  <c r="F170" i="31" s="1"/>
  <c r="F131" i="14"/>
  <c r="D174" i="31"/>
  <c r="F174" i="31" s="1"/>
  <c r="F128" i="14"/>
  <c r="D171" i="31"/>
  <c r="F171" i="31" s="1"/>
  <c r="F151" i="15"/>
  <c r="D187" i="31"/>
  <c r="E182" i="31"/>
  <c r="E91" i="38" s="1"/>
  <c r="E52" i="39"/>
  <c r="E56" i="39"/>
  <c r="I145" i="31"/>
  <c r="F130" i="14"/>
  <c r="E55" i="39"/>
  <c r="E166" i="15"/>
  <c r="G166" i="15" s="1"/>
  <c r="E164" i="15"/>
  <c r="E134" i="40" s="1"/>
  <c r="E165" i="15"/>
  <c r="E150" i="14"/>
  <c r="E109" i="39" s="1"/>
  <c r="E151" i="14"/>
  <c r="G151" i="14" s="1"/>
  <c r="E149" i="14"/>
  <c r="E108" i="39" s="1"/>
  <c r="G97" i="14"/>
  <c r="G98" i="14"/>
  <c r="E83" i="40"/>
  <c r="E38" i="38"/>
  <c r="E82" i="40"/>
  <c r="E36" i="38"/>
  <c r="E35" i="38"/>
  <c r="E79" i="40"/>
  <c r="E80" i="40"/>
  <c r="E81" i="40"/>
  <c r="G138" i="14"/>
  <c r="G139" i="14" s="1"/>
  <c r="E78" i="40"/>
  <c r="G183" i="31"/>
  <c r="E92" i="38"/>
  <c r="E93" i="38"/>
  <c r="D154" i="14"/>
  <c r="D169" i="15"/>
  <c r="D198" i="31"/>
  <c r="H5" i="36"/>
  <c r="H12" i="36" s="1"/>
  <c r="D174" i="15" l="1"/>
  <c r="D177" i="15"/>
  <c r="G173" i="15"/>
  <c r="E39" i="38"/>
  <c r="F176" i="31"/>
  <c r="D8" i="37" s="1"/>
  <c r="E37" i="38"/>
  <c r="J46" i="31"/>
  <c r="J47" i="31" s="1"/>
  <c r="J50" i="31" s="1"/>
  <c r="I8" i="37"/>
  <c r="D195" i="31"/>
  <c r="E80" i="38" s="1"/>
  <c r="D191" i="31"/>
  <c r="D192" i="31"/>
  <c r="E77" i="38" s="1"/>
  <c r="D161" i="14"/>
  <c r="D160" i="14"/>
  <c r="D193" i="31" s="1"/>
  <c r="G193" i="31" s="1"/>
  <c r="D176" i="15"/>
  <c r="G176" i="15" s="1"/>
  <c r="D175" i="15"/>
  <c r="G175" i="15" s="1"/>
  <c r="E110" i="39"/>
  <c r="I99" i="14"/>
  <c r="I15" i="37" s="1"/>
  <c r="F152" i="15"/>
  <c r="E81" i="38"/>
  <c r="E82" i="38"/>
  <c r="D165" i="14"/>
  <c r="D173" i="14" s="1"/>
  <c r="J25" i="15"/>
  <c r="G165" i="15"/>
  <c r="E135" i="40"/>
  <c r="E136" i="40"/>
  <c r="D180" i="15"/>
  <c r="D207" i="31"/>
  <c r="D203" i="31"/>
  <c r="D231" i="31" l="1"/>
  <c r="D195" i="14"/>
  <c r="D229" i="31" s="1"/>
  <c r="D194" i="14"/>
  <c r="D228" i="31" s="1"/>
  <c r="D227" i="31"/>
  <c r="D226" i="31"/>
  <c r="D191" i="14"/>
  <c r="D225" i="31" s="1"/>
  <c r="D224" i="31"/>
  <c r="D223" i="31"/>
  <c r="D188" i="14"/>
  <c r="D222" i="31" s="1"/>
  <c r="D187" i="14"/>
  <c r="D221" i="31" s="1"/>
  <c r="D220" i="31"/>
  <c r="D219" i="31"/>
  <c r="D184" i="14"/>
  <c r="D218" i="31" s="1"/>
  <c r="D183" i="14"/>
  <c r="D217" i="31" s="1"/>
  <c r="D216" i="31"/>
  <c r="D181" i="14"/>
  <c r="D215" i="31" s="1"/>
  <c r="D180" i="14"/>
  <c r="D214" i="31" s="1"/>
  <c r="D179" i="14"/>
  <c r="D213" i="31" s="1"/>
  <c r="D178" i="14"/>
  <c r="D212" i="31" s="1"/>
  <c r="F212" i="31" s="1"/>
  <c r="D177" i="14"/>
  <c r="D211" i="31" s="1"/>
  <c r="F211" i="31" s="1"/>
  <c r="D194" i="31"/>
  <c r="G194" i="31" s="1"/>
  <c r="G161" i="14"/>
  <c r="E119" i="40"/>
  <c r="G195" i="31"/>
  <c r="E78" i="38"/>
  <c r="G192" i="31"/>
  <c r="E79" i="38"/>
  <c r="G191" i="31"/>
  <c r="G196" i="31" s="1"/>
  <c r="G8" i="37" s="1"/>
  <c r="E76" i="38"/>
  <c r="E63" i="38"/>
  <c r="E57" i="38"/>
  <c r="E55" i="38"/>
  <c r="E53" i="38"/>
  <c r="E51" i="38"/>
  <c r="E49" i="38"/>
  <c r="F214" i="31"/>
  <c r="E62" i="38"/>
  <c r="E58" i="38"/>
  <c r="E56" i="38"/>
  <c r="E54" i="38"/>
  <c r="E52" i="38"/>
  <c r="E50" i="38"/>
  <c r="E48" i="38"/>
  <c r="F215" i="31"/>
  <c r="E69" i="39"/>
  <c r="J26" i="14"/>
  <c r="F221" i="31"/>
  <c r="F223" i="31"/>
  <c r="F217" i="31"/>
  <c r="F216" i="31"/>
  <c r="F225" i="31"/>
  <c r="F220" i="31"/>
  <c r="F224" i="31"/>
  <c r="F222" i="31"/>
  <c r="F218" i="31"/>
  <c r="E68" i="39"/>
  <c r="E66" i="39"/>
  <c r="E67" i="39"/>
  <c r="A246" i="31"/>
  <c r="E61" i="39"/>
  <c r="E122" i="40"/>
  <c r="G174" i="15"/>
  <c r="E120" i="40"/>
  <c r="E121" i="40"/>
  <c r="E96" i="39"/>
  <c r="G158" i="14"/>
  <c r="E93" i="39"/>
  <c r="G162" i="14"/>
  <c r="E97" i="39"/>
  <c r="E94" i="39"/>
  <c r="E98" i="39"/>
  <c r="G160" i="14"/>
  <c r="E95" i="39"/>
  <c r="E99" i="39"/>
  <c r="A212" i="14"/>
  <c r="G203" i="31"/>
  <c r="E96" i="38"/>
  <c r="D188" i="15"/>
  <c r="D197" i="15" s="1"/>
  <c r="D185" i="15"/>
  <c r="D251" i="14" l="1"/>
  <c r="D285" i="31" s="1"/>
  <c r="F285" i="31" s="1"/>
  <c r="D250" i="14"/>
  <c r="D284" i="31" s="1"/>
  <c r="D249" i="14"/>
  <c r="D283" i="31" s="1"/>
  <c r="D248" i="14"/>
  <c r="D282" i="31" s="1"/>
  <c r="D247" i="14"/>
  <c r="D281" i="31" s="1"/>
  <c r="D246" i="14"/>
  <c r="D280" i="31" s="1"/>
  <c r="D245" i="14"/>
  <c r="D279" i="31" s="1"/>
  <c r="D244" i="14"/>
  <c r="D278" i="31" s="1"/>
  <c r="D243" i="14"/>
  <c r="D277" i="31" s="1"/>
  <c r="D242" i="14"/>
  <c r="D276" i="31" s="1"/>
  <c r="D241" i="14"/>
  <c r="D275" i="31" s="1"/>
  <c r="D240" i="14"/>
  <c r="D274" i="31" s="1"/>
  <c r="D239" i="14"/>
  <c r="D273" i="31" s="1"/>
  <c r="D238" i="14"/>
  <c r="D272" i="31" s="1"/>
  <c r="F272" i="31" s="1"/>
  <c r="D237" i="14"/>
  <c r="D271" i="31" s="1"/>
  <c r="F271" i="31" s="1"/>
  <c r="D236" i="14"/>
  <c r="D270" i="31" s="1"/>
  <c r="D235" i="14"/>
  <c r="D234" i="14"/>
  <c r="D268" i="31" s="1"/>
  <c r="D233" i="14"/>
  <c r="D232" i="14"/>
  <c r="D266" i="31" s="1"/>
  <c r="D231" i="14"/>
  <c r="D265" i="31" s="1"/>
  <c r="D230" i="14"/>
  <c r="D264" i="31" s="1"/>
  <c r="D229" i="14"/>
  <c r="D228" i="14"/>
  <c r="D262" i="31" s="1"/>
  <c r="D227" i="14"/>
  <c r="D261" i="31" s="1"/>
  <c r="D226" i="14"/>
  <c r="D260" i="31" s="1"/>
  <c r="D225" i="14"/>
  <c r="D259" i="31" s="1"/>
  <c r="D224" i="14"/>
  <c r="D258" i="31" s="1"/>
  <c r="D223" i="14"/>
  <c r="D257" i="31" s="1"/>
  <c r="D222" i="14"/>
  <c r="D256" i="31" s="1"/>
  <c r="D221" i="14"/>
  <c r="D255" i="31" s="1"/>
  <c r="D220" i="14"/>
  <c r="D254" i="31" s="1"/>
  <c r="D219" i="14"/>
  <c r="D253" i="31" s="1"/>
  <c r="D218" i="14"/>
  <c r="D217" i="14"/>
  <c r="D251" i="31" s="1"/>
  <c r="D216" i="14"/>
  <c r="D230" i="31"/>
  <c r="F196" i="14"/>
  <c r="G185" i="15"/>
  <c r="E138" i="40"/>
  <c r="E97" i="40"/>
  <c r="D199" i="15"/>
  <c r="D195" i="15"/>
  <c r="D193" i="15"/>
  <c r="E98" i="40"/>
  <c r="D198" i="15"/>
  <c r="E90" i="40" s="1"/>
  <c r="D196" i="15"/>
  <c r="D194" i="15"/>
  <c r="E86" i="40" s="1"/>
  <c r="D192" i="15"/>
  <c r="F192" i="15" s="1"/>
  <c r="E60" i="38"/>
  <c r="F231" i="31"/>
  <c r="E59" i="38"/>
  <c r="F230" i="31"/>
  <c r="F219" i="31"/>
  <c r="E96" i="40"/>
  <c r="E88" i="40"/>
  <c r="E87" i="40"/>
  <c r="F193" i="15"/>
  <c r="D451" i="14"/>
  <c r="D453" i="14"/>
  <c r="D455" i="14"/>
  <c r="D457" i="14"/>
  <c r="F457" i="14" s="1"/>
  <c r="D459" i="14"/>
  <c r="F459" i="14" s="1"/>
  <c r="D461" i="14"/>
  <c r="F461" i="14" s="1"/>
  <c r="D462" i="14"/>
  <c r="F462" i="14" s="1"/>
  <c r="D450" i="14"/>
  <c r="D452" i="14"/>
  <c r="D454" i="14"/>
  <c r="D456" i="14"/>
  <c r="D458" i="14"/>
  <c r="F458" i="14" s="1"/>
  <c r="D460" i="14"/>
  <c r="F460" i="14" s="1"/>
  <c r="D446" i="14"/>
  <c r="D448" i="14"/>
  <c r="D445" i="14"/>
  <c r="D447" i="14"/>
  <c r="D449" i="14"/>
  <c r="E118" i="39"/>
  <c r="E110" i="38"/>
  <c r="E104" i="38"/>
  <c r="E137" i="39"/>
  <c r="E139" i="39"/>
  <c r="E141" i="39"/>
  <c r="E143" i="39"/>
  <c r="E145" i="39"/>
  <c r="E147" i="39"/>
  <c r="E149" i="39"/>
  <c r="E151" i="39"/>
  <c r="E153" i="39"/>
  <c r="E155" i="39"/>
  <c r="D261" i="14"/>
  <c r="E157" i="39" s="1"/>
  <c r="D263" i="14"/>
  <c r="E159" i="39" s="1"/>
  <c r="D265" i="14"/>
  <c r="E161" i="39" s="1"/>
  <c r="D267" i="14"/>
  <c r="E163" i="39" s="1"/>
  <c r="D269" i="14"/>
  <c r="E165" i="39" s="1"/>
  <c r="D271" i="14"/>
  <c r="E167" i="39" s="1"/>
  <c r="D273" i="14"/>
  <c r="E169" i="39" s="1"/>
  <c r="D275" i="14"/>
  <c r="E171" i="39" s="1"/>
  <c r="D277" i="14"/>
  <c r="E173" i="39" s="1"/>
  <c r="D279" i="14"/>
  <c r="E175" i="39" s="1"/>
  <c r="D281" i="14"/>
  <c r="E177" i="39" s="1"/>
  <c r="D283" i="14"/>
  <c r="E179" i="39" s="1"/>
  <c r="D285" i="14"/>
  <c r="E181" i="39" s="1"/>
  <c r="D287" i="14"/>
  <c r="E183" i="39" s="1"/>
  <c r="D289" i="14"/>
  <c r="E185" i="39" s="1"/>
  <c r="D291" i="14"/>
  <c r="E187" i="39" s="1"/>
  <c r="D293" i="14"/>
  <c r="E189" i="39" s="1"/>
  <c r="D295" i="14"/>
  <c r="E191" i="39" s="1"/>
  <c r="D297" i="14"/>
  <c r="E193" i="39" s="1"/>
  <c r="D299" i="14"/>
  <c r="E195" i="39" s="1"/>
  <c r="D301" i="14"/>
  <c r="E197" i="39" s="1"/>
  <c r="D303" i="14"/>
  <c r="E199" i="39" s="1"/>
  <c r="D305" i="14"/>
  <c r="E201" i="39" s="1"/>
  <c r="D307" i="14"/>
  <c r="E203" i="39" s="1"/>
  <c r="D309" i="14"/>
  <c r="E205" i="39" s="1"/>
  <c r="D311" i="14"/>
  <c r="E207" i="39" s="1"/>
  <c r="D313" i="14"/>
  <c r="E209" i="39" s="1"/>
  <c r="D315" i="14"/>
  <c r="E211" i="39" s="1"/>
  <c r="D317" i="14"/>
  <c r="E213" i="39" s="1"/>
  <c r="D319" i="14"/>
  <c r="E215" i="39" s="1"/>
  <c r="D321" i="14"/>
  <c r="E217" i="39" s="1"/>
  <c r="D323" i="14"/>
  <c r="E219" i="39" s="1"/>
  <c r="D325" i="14"/>
  <c r="E221" i="39" s="1"/>
  <c r="D327" i="14"/>
  <c r="E223" i="39" s="1"/>
  <c r="D329" i="14"/>
  <c r="E225" i="39" s="1"/>
  <c r="D331" i="14"/>
  <c r="E227" i="39" s="1"/>
  <c r="D333" i="14"/>
  <c r="E229" i="39" s="1"/>
  <c r="D335" i="14"/>
  <c r="E231" i="39" s="1"/>
  <c r="D337" i="14"/>
  <c r="E233" i="39" s="1"/>
  <c r="D339" i="14"/>
  <c r="E235" i="39" s="1"/>
  <c r="D341" i="14"/>
  <c r="E237" i="39" s="1"/>
  <c r="D343" i="14"/>
  <c r="E239" i="39" s="1"/>
  <c r="D345" i="14"/>
  <c r="E241" i="39" s="1"/>
  <c r="D347" i="14"/>
  <c r="E243" i="39" s="1"/>
  <c r="D349" i="14"/>
  <c r="E245" i="39" s="1"/>
  <c r="D351" i="14"/>
  <c r="E247" i="39" s="1"/>
  <c r="D353" i="14"/>
  <c r="E249" i="39" s="1"/>
  <c r="D355" i="14"/>
  <c r="E251" i="39" s="1"/>
  <c r="D357" i="14"/>
  <c r="E253" i="39" s="1"/>
  <c r="D359" i="14"/>
  <c r="E255" i="39" s="1"/>
  <c r="D361" i="14"/>
  <c r="E257" i="39" s="1"/>
  <c r="D363" i="14"/>
  <c r="E259" i="39" s="1"/>
  <c r="D365" i="14"/>
  <c r="E261" i="39" s="1"/>
  <c r="D367" i="14"/>
  <c r="E263" i="39" s="1"/>
  <c r="D369" i="14"/>
  <c r="E265" i="39" s="1"/>
  <c r="D371" i="14"/>
  <c r="E267" i="39" s="1"/>
  <c r="D373" i="14"/>
  <c r="E269" i="39" s="1"/>
  <c r="D375" i="14"/>
  <c r="E271" i="39" s="1"/>
  <c r="D377" i="14"/>
  <c r="E273" i="39" s="1"/>
  <c r="D379" i="14"/>
  <c r="E275" i="39" s="1"/>
  <c r="D381" i="14"/>
  <c r="E277" i="39" s="1"/>
  <c r="D383" i="14"/>
  <c r="E279" i="39" s="1"/>
  <c r="E136" i="39"/>
  <c r="E138" i="39"/>
  <c r="E140" i="39"/>
  <c r="E142" i="39"/>
  <c r="E144" i="39"/>
  <c r="E146" i="39"/>
  <c r="E148" i="39"/>
  <c r="E150" i="39"/>
  <c r="E152" i="39"/>
  <c r="E154" i="39"/>
  <c r="E156" i="39"/>
  <c r="D262" i="14"/>
  <c r="E158" i="39" s="1"/>
  <c r="D264" i="14"/>
  <c r="E160" i="39" s="1"/>
  <c r="D266" i="14"/>
  <c r="E162" i="39" s="1"/>
  <c r="D268" i="14"/>
  <c r="E164" i="39" s="1"/>
  <c r="D270" i="14"/>
  <c r="E166" i="39" s="1"/>
  <c r="D272" i="14"/>
  <c r="E168" i="39" s="1"/>
  <c r="D274" i="14"/>
  <c r="E170" i="39" s="1"/>
  <c r="D276" i="14"/>
  <c r="E172" i="39" s="1"/>
  <c r="D278" i="14"/>
  <c r="E174" i="39" s="1"/>
  <c r="D280" i="14"/>
  <c r="E176" i="39" s="1"/>
  <c r="D282" i="14"/>
  <c r="E178" i="39" s="1"/>
  <c r="D284" i="14"/>
  <c r="E180" i="39" s="1"/>
  <c r="D286" i="14"/>
  <c r="E182" i="39" s="1"/>
  <c r="D288" i="14"/>
  <c r="E184" i="39" s="1"/>
  <c r="D290" i="14"/>
  <c r="E186" i="39" s="1"/>
  <c r="D292" i="14"/>
  <c r="E188" i="39" s="1"/>
  <c r="D294" i="14"/>
  <c r="E190" i="39" s="1"/>
  <c r="D296" i="14"/>
  <c r="E192" i="39" s="1"/>
  <c r="D298" i="14"/>
  <c r="E194" i="39" s="1"/>
  <c r="D300" i="14"/>
  <c r="E196" i="39" s="1"/>
  <c r="D302" i="14"/>
  <c r="E198" i="39" s="1"/>
  <c r="D304" i="14"/>
  <c r="E200" i="39" s="1"/>
  <c r="D306" i="14"/>
  <c r="E202" i="39" s="1"/>
  <c r="D308" i="14"/>
  <c r="E204" i="39" s="1"/>
  <c r="D310" i="14"/>
  <c r="E206" i="39" s="1"/>
  <c r="D312" i="14"/>
  <c r="E208" i="39" s="1"/>
  <c r="D314" i="14"/>
  <c r="E210" i="39" s="1"/>
  <c r="D316" i="14"/>
  <c r="E212" i="39" s="1"/>
  <c r="D318" i="14"/>
  <c r="E214" i="39" s="1"/>
  <c r="D320" i="14"/>
  <c r="E216" i="39" s="1"/>
  <c r="D322" i="14"/>
  <c r="E218" i="39" s="1"/>
  <c r="D324" i="14"/>
  <c r="E220" i="39" s="1"/>
  <c r="D326" i="14"/>
  <c r="E222" i="39" s="1"/>
  <c r="D328" i="14"/>
  <c r="E224" i="39" s="1"/>
  <c r="D330" i="14"/>
  <c r="E226" i="39" s="1"/>
  <c r="D332" i="14"/>
  <c r="E228" i="39" s="1"/>
  <c r="D334" i="14"/>
  <c r="E230" i="39" s="1"/>
  <c r="D336" i="14"/>
  <c r="E232" i="39" s="1"/>
  <c r="D338" i="14"/>
  <c r="E234" i="39" s="1"/>
  <c r="D340" i="14"/>
  <c r="E236" i="39" s="1"/>
  <c r="D342" i="14"/>
  <c r="E238" i="39" s="1"/>
  <c r="D344" i="14"/>
  <c r="E240" i="39" s="1"/>
  <c r="D346" i="14"/>
  <c r="E242" i="39" s="1"/>
  <c r="D348" i="14"/>
  <c r="E244" i="39" s="1"/>
  <c r="D350" i="14"/>
  <c r="E246" i="39" s="1"/>
  <c r="D352" i="14"/>
  <c r="E248" i="39" s="1"/>
  <c r="D354" i="14"/>
  <c r="E250" i="39" s="1"/>
  <c r="D356" i="14"/>
  <c r="E252" i="39" s="1"/>
  <c r="D358" i="14"/>
  <c r="E254" i="39" s="1"/>
  <c r="D360" i="14"/>
  <c r="E256" i="39" s="1"/>
  <c r="D362" i="14"/>
  <c r="E258" i="39" s="1"/>
  <c r="D364" i="14"/>
  <c r="E260" i="39" s="1"/>
  <c r="D366" i="14"/>
  <c r="E262" i="39" s="1"/>
  <c r="D368" i="14"/>
  <c r="E264" i="39" s="1"/>
  <c r="D370" i="14"/>
  <c r="E266" i="39" s="1"/>
  <c r="D372" i="14"/>
  <c r="E268" i="39" s="1"/>
  <c r="D374" i="14"/>
  <c r="E270" i="39" s="1"/>
  <c r="D376" i="14"/>
  <c r="E272" i="39" s="1"/>
  <c r="D378" i="14"/>
  <c r="E274" i="39" s="1"/>
  <c r="D380" i="14"/>
  <c r="E276" i="39" s="1"/>
  <c r="D382" i="14"/>
  <c r="E278" i="39" s="1"/>
  <c r="D385" i="14"/>
  <c r="E281" i="39" s="1"/>
  <c r="D387" i="14"/>
  <c r="E283" i="39" s="1"/>
  <c r="D389" i="14"/>
  <c r="E285" i="39" s="1"/>
  <c r="D391" i="14"/>
  <c r="E287" i="39" s="1"/>
  <c r="D393" i="14"/>
  <c r="E289" i="39" s="1"/>
  <c r="D395" i="14"/>
  <c r="E291" i="39" s="1"/>
  <c r="D397" i="14"/>
  <c r="E293" i="39" s="1"/>
  <c r="D399" i="14"/>
  <c r="E295" i="39" s="1"/>
  <c r="D401" i="14"/>
  <c r="E297" i="39" s="1"/>
  <c r="D403" i="14"/>
  <c r="E299" i="39" s="1"/>
  <c r="D405" i="14"/>
  <c r="E301" i="39" s="1"/>
  <c r="D407" i="14"/>
  <c r="E303" i="39" s="1"/>
  <c r="D409" i="14"/>
  <c r="E305" i="39" s="1"/>
  <c r="D411" i="14"/>
  <c r="E307" i="39" s="1"/>
  <c r="D413" i="14"/>
  <c r="E309" i="39" s="1"/>
  <c r="D415" i="14"/>
  <c r="E311" i="39" s="1"/>
  <c r="D417" i="14"/>
  <c r="E313" i="39" s="1"/>
  <c r="D419" i="14"/>
  <c r="E315" i="39" s="1"/>
  <c r="D421" i="14"/>
  <c r="E317" i="39" s="1"/>
  <c r="D423" i="14"/>
  <c r="E319" i="39" s="1"/>
  <c r="D425" i="14"/>
  <c r="E321" i="39" s="1"/>
  <c r="D427" i="14"/>
  <c r="E323" i="39" s="1"/>
  <c r="D429" i="14"/>
  <c r="E325" i="39" s="1"/>
  <c r="D431" i="14"/>
  <c r="E327" i="39" s="1"/>
  <c r="D433" i="14"/>
  <c r="E329" i="39" s="1"/>
  <c r="D435" i="14"/>
  <c r="D437" i="14"/>
  <c r="D439" i="14"/>
  <c r="D441" i="14"/>
  <c r="D443" i="14"/>
  <c r="D384" i="14"/>
  <c r="E280" i="39" s="1"/>
  <c r="D386" i="14"/>
  <c r="E282" i="39" s="1"/>
  <c r="D388" i="14"/>
  <c r="E284" i="39" s="1"/>
  <c r="D390" i="14"/>
  <c r="E286" i="39" s="1"/>
  <c r="D392" i="14"/>
  <c r="E288" i="39" s="1"/>
  <c r="D394" i="14"/>
  <c r="E290" i="39" s="1"/>
  <c r="D396" i="14"/>
  <c r="E292" i="39" s="1"/>
  <c r="D398" i="14"/>
  <c r="E294" i="39" s="1"/>
  <c r="D400" i="14"/>
  <c r="E296" i="39" s="1"/>
  <c r="D402" i="14"/>
  <c r="E298" i="39" s="1"/>
  <c r="D404" i="14"/>
  <c r="E300" i="39" s="1"/>
  <c r="D406" i="14"/>
  <c r="E302" i="39" s="1"/>
  <c r="D408" i="14"/>
  <c r="E304" i="39" s="1"/>
  <c r="D410" i="14"/>
  <c r="E306" i="39" s="1"/>
  <c r="D412" i="14"/>
  <c r="E308" i="39" s="1"/>
  <c r="D414" i="14"/>
  <c r="E310" i="39" s="1"/>
  <c r="D416" i="14"/>
  <c r="E312" i="39" s="1"/>
  <c r="D418" i="14"/>
  <c r="E314" i="39" s="1"/>
  <c r="D420" i="14"/>
  <c r="E316" i="39" s="1"/>
  <c r="D422" i="14"/>
  <c r="E318" i="39" s="1"/>
  <c r="D424" i="14"/>
  <c r="E320" i="39" s="1"/>
  <c r="D426" i="14"/>
  <c r="E322" i="39" s="1"/>
  <c r="D428" i="14"/>
  <c r="E324" i="39" s="1"/>
  <c r="D430" i="14"/>
  <c r="E326" i="39" s="1"/>
  <c r="D432" i="14"/>
  <c r="E328" i="39" s="1"/>
  <c r="D434" i="14"/>
  <c r="D436" i="14"/>
  <c r="D438" i="14"/>
  <c r="D440" i="14"/>
  <c r="D442" i="14"/>
  <c r="D444" i="14"/>
  <c r="E67" i="38"/>
  <c r="F236" i="31"/>
  <c r="E69" i="38"/>
  <c r="F238" i="31"/>
  <c r="F241" i="31"/>
  <c r="E72" i="38"/>
  <c r="F237" i="31"/>
  <c r="E68" i="38"/>
  <c r="F233" i="31"/>
  <c r="E64" i="38"/>
  <c r="F227" i="31"/>
  <c r="E71" i="38"/>
  <c r="F240" i="31"/>
  <c r="F226" i="31"/>
  <c r="E73" i="38"/>
  <c r="F242" i="31"/>
  <c r="E65" i="38"/>
  <c r="F234" i="31"/>
  <c r="F228" i="31"/>
  <c r="F243" i="31"/>
  <c r="E74" i="38"/>
  <c r="F239" i="31"/>
  <c r="E70" i="38"/>
  <c r="F235" i="31"/>
  <c r="E66" i="38"/>
  <c r="F229" i="31"/>
  <c r="E64" i="39"/>
  <c r="E72" i="39"/>
  <c r="D200" i="14"/>
  <c r="D202" i="14"/>
  <c r="D204" i="14"/>
  <c r="D206" i="14"/>
  <c r="D208" i="14"/>
  <c r="E70" i="39"/>
  <c r="E71" i="39"/>
  <c r="D199" i="14"/>
  <c r="D201" i="14"/>
  <c r="D203" i="14"/>
  <c r="D205" i="14"/>
  <c r="D207" i="14"/>
  <c r="D209" i="14"/>
  <c r="E89" i="40"/>
  <c r="E92" i="40"/>
  <c r="E91" i="40"/>
  <c r="G204" i="31"/>
  <c r="H8" i="37" s="1"/>
  <c r="G186" i="15"/>
  <c r="H23" i="37" s="1"/>
  <c r="F178" i="14"/>
  <c r="E60" i="39"/>
  <c r="F183" i="14"/>
  <c r="E65" i="39"/>
  <c r="E135" i="39"/>
  <c r="E124" i="39"/>
  <c r="E130" i="39"/>
  <c r="E119" i="39"/>
  <c r="F180" i="14"/>
  <c r="E62" i="39"/>
  <c r="F177" i="14"/>
  <c r="E59" i="39"/>
  <c r="F181" i="14"/>
  <c r="E63" i="39"/>
  <c r="F184" i="14"/>
  <c r="E43" i="38"/>
  <c r="E42" i="38"/>
  <c r="F213" i="31"/>
  <c r="E47" i="38"/>
  <c r="E46" i="38"/>
  <c r="E44" i="38"/>
  <c r="E123" i="38"/>
  <c r="E125" i="38"/>
  <c r="E127" i="38"/>
  <c r="E129" i="38"/>
  <c r="E131" i="38"/>
  <c r="E133" i="38"/>
  <c r="E135" i="38"/>
  <c r="E143" i="38"/>
  <c r="E145" i="38"/>
  <c r="E147" i="38"/>
  <c r="E149" i="38"/>
  <c r="E151" i="38"/>
  <c r="E153" i="38"/>
  <c r="E155" i="38"/>
  <c r="E157" i="38"/>
  <c r="E159" i="38"/>
  <c r="E161" i="38"/>
  <c r="E163" i="38"/>
  <c r="E165" i="38"/>
  <c r="E167" i="38"/>
  <c r="E169" i="38"/>
  <c r="E171" i="38"/>
  <c r="E173" i="38"/>
  <c r="E175" i="38"/>
  <c r="E177" i="38"/>
  <c r="E179" i="38"/>
  <c r="E181" i="38"/>
  <c r="E183" i="38"/>
  <c r="E185" i="38"/>
  <c r="E187" i="38"/>
  <c r="E189" i="38"/>
  <c r="E191" i="38"/>
  <c r="E193" i="38"/>
  <c r="E195" i="38"/>
  <c r="E197" i="38"/>
  <c r="E199" i="38"/>
  <c r="E201" i="38"/>
  <c r="E203" i="38"/>
  <c r="E205" i="38"/>
  <c r="E207" i="38"/>
  <c r="E209" i="38"/>
  <c r="E211" i="38"/>
  <c r="E213" i="38"/>
  <c r="E215" i="38"/>
  <c r="E217" i="38"/>
  <c r="E219" i="38"/>
  <c r="E221" i="38"/>
  <c r="E223" i="38"/>
  <c r="E225" i="38"/>
  <c r="E227" i="38"/>
  <c r="E229" i="38"/>
  <c r="E231" i="38"/>
  <c r="E233" i="38"/>
  <c r="E235" i="38"/>
  <c r="E237" i="38"/>
  <c r="E239" i="38"/>
  <c r="E241" i="38"/>
  <c r="E243" i="38"/>
  <c r="E245" i="38"/>
  <c r="E124" i="38"/>
  <c r="E128" i="38"/>
  <c r="E132" i="38"/>
  <c r="E136" i="38"/>
  <c r="E144" i="38"/>
  <c r="E148" i="38"/>
  <c r="E152" i="38"/>
  <c r="E156" i="38"/>
  <c r="E160" i="38"/>
  <c r="E164" i="38"/>
  <c r="E168" i="38"/>
  <c r="E172" i="38"/>
  <c r="E176" i="38"/>
  <c r="E180" i="38"/>
  <c r="E184" i="38"/>
  <c r="E188" i="38"/>
  <c r="E192" i="38"/>
  <c r="E196" i="38"/>
  <c r="E200" i="38"/>
  <c r="E204" i="38"/>
  <c r="E208" i="38"/>
  <c r="E212" i="38"/>
  <c r="E216" i="38"/>
  <c r="E220" i="38"/>
  <c r="E224" i="38"/>
  <c r="E228" i="38"/>
  <c r="E232" i="38"/>
  <c r="E236" i="38"/>
  <c r="E240" i="38"/>
  <c r="E244" i="38"/>
  <c r="E122" i="38"/>
  <c r="E126" i="38"/>
  <c r="E130" i="38"/>
  <c r="E134" i="38"/>
  <c r="E146" i="38"/>
  <c r="E150" i="38"/>
  <c r="E154" i="38"/>
  <c r="E158" i="38"/>
  <c r="E162" i="38"/>
  <c r="E166" i="38"/>
  <c r="E170" i="38"/>
  <c r="E174" i="38"/>
  <c r="E178" i="38"/>
  <c r="E182" i="38"/>
  <c r="E186" i="38"/>
  <c r="E190" i="38"/>
  <c r="E194" i="38"/>
  <c r="E198" i="38"/>
  <c r="E202" i="38"/>
  <c r="E206" i="38"/>
  <c r="E210" i="38"/>
  <c r="E214" i="38"/>
  <c r="E218" i="38"/>
  <c r="E222" i="38"/>
  <c r="E226" i="38"/>
  <c r="E230" i="38"/>
  <c r="E234" i="38"/>
  <c r="E238" i="38"/>
  <c r="E242" i="38"/>
  <c r="E246" i="38"/>
  <c r="E121" i="38"/>
  <c r="E102" i="38"/>
  <c r="E116" i="38"/>
  <c r="E106" i="38"/>
  <c r="F236" i="14"/>
  <c r="F235" i="14"/>
  <c r="F229" i="14"/>
  <c r="F179" i="14"/>
  <c r="F182" i="14"/>
  <c r="G163" i="14"/>
  <c r="G177" i="15"/>
  <c r="E123" i="40"/>
  <c r="E125" i="40"/>
  <c r="E124" i="40"/>
  <c r="A216" i="15"/>
  <c r="D252" i="31" l="1"/>
  <c r="F218" i="14"/>
  <c r="D263" i="31"/>
  <c r="E125" i="39"/>
  <c r="E113" i="38"/>
  <c r="F265" i="31"/>
  <c r="D267" i="31"/>
  <c r="E115" i="38" s="1"/>
  <c r="F233" i="14"/>
  <c r="E129" i="39"/>
  <c r="D269" i="31"/>
  <c r="E131" i="39"/>
  <c r="D255" i="15"/>
  <c r="D253" i="15"/>
  <c r="D251" i="15"/>
  <c r="D247" i="15"/>
  <c r="E167" i="40" s="1"/>
  <c r="D244" i="15"/>
  <c r="D242" i="15"/>
  <c r="D240" i="15"/>
  <c r="D238" i="15"/>
  <c r="D236" i="15"/>
  <c r="D234" i="15"/>
  <c r="D232" i="15"/>
  <c r="D230" i="15"/>
  <c r="D228" i="15"/>
  <c r="D226" i="15"/>
  <c r="E146" i="40" s="1"/>
  <c r="D223" i="15"/>
  <c r="D248" i="15"/>
  <c r="E168" i="40" s="1"/>
  <c r="D224" i="15"/>
  <c r="D222" i="15"/>
  <c r="F222" i="15" s="1"/>
  <c r="D254" i="15"/>
  <c r="D252" i="15"/>
  <c r="E172" i="40" s="1"/>
  <c r="D250" i="15"/>
  <c r="D245" i="15"/>
  <c r="D243" i="15"/>
  <c r="D241" i="15"/>
  <c r="D239" i="15"/>
  <c r="D237" i="15"/>
  <c r="D235" i="15"/>
  <c r="D233" i="15"/>
  <c r="E153" i="40" s="1"/>
  <c r="D231" i="15"/>
  <c r="D229" i="15"/>
  <c r="D227" i="15"/>
  <c r="D225" i="15"/>
  <c r="D249" i="15"/>
  <c r="D246" i="15"/>
  <c r="F217" i="14"/>
  <c r="F216" i="14"/>
  <c r="D250" i="31"/>
  <c r="F244" i="31"/>
  <c r="E8" i="37" s="1"/>
  <c r="D221" i="15"/>
  <c r="D220" i="15"/>
  <c r="F222" i="14"/>
  <c r="F253" i="31"/>
  <c r="E101" i="38"/>
  <c r="E335" i="38"/>
  <c r="E331" i="38"/>
  <c r="E334" i="38"/>
  <c r="E330" i="38"/>
  <c r="E336" i="38"/>
  <c r="F255" i="31"/>
  <c r="E103" i="38"/>
  <c r="E327" i="38"/>
  <c r="E333" i="38"/>
  <c r="E329" i="38"/>
  <c r="E332" i="38"/>
  <c r="E328" i="38"/>
  <c r="E337" i="38"/>
  <c r="E338" i="38"/>
  <c r="F447" i="14"/>
  <c r="E343" i="39"/>
  <c r="F219" i="14"/>
  <c r="E115" i="39"/>
  <c r="F230" i="14"/>
  <c r="E126" i="39"/>
  <c r="F446" i="14"/>
  <c r="E342" i="39"/>
  <c r="E350" i="39"/>
  <c r="F454" i="14"/>
  <c r="E346" i="39"/>
  <c r="F450" i="14"/>
  <c r="E349" i="39"/>
  <c r="F453" i="14"/>
  <c r="F231" i="14"/>
  <c r="E127" i="39"/>
  <c r="F449" i="14"/>
  <c r="E345" i="39"/>
  <c r="F445" i="14"/>
  <c r="E341" i="39"/>
  <c r="F221" i="14"/>
  <c r="E117" i="39"/>
  <c r="F448" i="14"/>
  <c r="E344" i="39"/>
  <c r="E352" i="39"/>
  <c r="F456" i="14"/>
  <c r="E348" i="39"/>
  <c r="F452" i="14"/>
  <c r="E351" i="39"/>
  <c r="F455" i="14"/>
  <c r="E347" i="39"/>
  <c r="F451" i="14"/>
  <c r="D450" i="15"/>
  <c r="D452" i="15"/>
  <c r="D454" i="15"/>
  <c r="D456" i="15"/>
  <c r="D458" i="15"/>
  <c r="D460" i="15"/>
  <c r="D462" i="15"/>
  <c r="F462" i="15" s="1"/>
  <c r="D464" i="15"/>
  <c r="F464" i="15" s="1"/>
  <c r="D466" i="15"/>
  <c r="F466" i="15" s="1"/>
  <c r="D449" i="15"/>
  <c r="D451" i="15"/>
  <c r="D453" i="15"/>
  <c r="D455" i="15"/>
  <c r="D457" i="15"/>
  <c r="D459" i="15"/>
  <c r="D461" i="15"/>
  <c r="F461" i="15" s="1"/>
  <c r="D463" i="15"/>
  <c r="F463" i="15" s="1"/>
  <c r="D465" i="15"/>
  <c r="F465" i="15" s="1"/>
  <c r="E116" i="40"/>
  <c r="E112" i="40"/>
  <c r="E108" i="40"/>
  <c r="E104" i="40"/>
  <c r="F212" i="15"/>
  <c r="E100" i="40"/>
  <c r="E115" i="40"/>
  <c r="E111" i="40"/>
  <c r="E107" i="40"/>
  <c r="E103" i="40"/>
  <c r="F211" i="15"/>
  <c r="E99" i="40"/>
  <c r="E164" i="40"/>
  <c r="E166" i="40"/>
  <c r="E170" i="40"/>
  <c r="E174" i="40"/>
  <c r="E176" i="40"/>
  <c r="E178" i="40"/>
  <c r="E180" i="40"/>
  <c r="E182" i="40"/>
  <c r="E184" i="40"/>
  <c r="E186" i="40"/>
  <c r="E188" i="40"/>
  <c r="E190" i="40"/>
  <c r="E192" i="40"/>
  <c r="E194" i="40"/>
  <c r="E196" i="40"/>
  <c r="E198" i="40"/>
  <c r="E200" i="40"/>
  <c r="E202" i="40"/>
  <c r="E204" i="40"/>
  <c r="E206" i="40"/>
  <c r="E208" i="40"/>
  <c r="E210" i="40"/>
  <c r="E212" i="40"/>
  <c r="E214" i="40"/>
  <c r="E216" i="40"/>
  <c r="E218" i="40"/>
  <c r="E220" i="40"/>
  <c r="E222" i="40"/>
  <c r="E224" i="40"/>
  <c r="E226" i="40"/>
  <c r="E228" i="40"/>
  <c r="E230" i="40"/>
  <c r="E232" i="40"/>
  <c r="E234" i="40"/>
  <c r="E236" i="40"/>
  <c r="E238" i="40"/>
  <c r="E240" i="40"/>
  <c r="D322" i="15"/>
  <c r="E242" i="40" s="1"/>
  <c r="D324" i="15"/>
  <c r="E244" i="40" s="1"/>
  <c r="D326" i="15"/>
  <c r="E246" i="40" s="1"/>
  <c r="D328" i="15"/>
  <c r="E248" i="40" s="1"/>
  <c r="D330" i="15"/>
  <c r="E250" i="40" s="1"/>
  <c r="D332" i="15"/>
  <c r="E252" i="40" s="1"/>
  <c r="D334" i="15"/>
  <c r="E254" i="40" s="1"/>
  <c r="D336" i="15"/>
  <c r="E256" i="40" s="1"/>
  <c r="D338" i="15"/>
  <c r="E258" i="40" s="1"/>
  <c r="D340" i="15"/>
  <c r="E260" i="40" s="1"/>
  <c r="D342" i="15"/>
  <c r="E262" i="40" s="1"/>
  <c r="D344" i="15"/>
  <c r="E264" i="40" s="1"/>
  <c r="D346" i="15"/>
  <c r="E266" i="40" s="1"/>
  <c r="D348" i="15"/>
  <c r="E268" i="40" s="1"/>
  <c r="D350" i="15"/>
  <c r="E270" i="40" s="1"/>
  <c r="D352" i="15"/>
  <c r="E272" i="40" s="1"/>
  <c r="D354" i="15"/>
  <c r="E274" i="40" s="1"/>
  <c r="D356" i="15"/>
  <c r="E276" i="40" s="1"/>
  <c r="D358" i="15"/>
  <c r="E278" i="40" s="1"/>
  <c r="D360" i="15"/>
  <c r="E280" i="40" s="1"/>
  <c r="D362" i="15"/>
  <c r="E282" i="40" s="1"/>
  <c r="D364" i="15"/>
  <c r="E284" i="40" s="1"/>
  <c r="D366" i="15"/>
  <c r="E286" i="40" s="1"/>
  <c r="D368" i="15"/>
  <c r="E288" i="40" s="1"/>
  <c r="D370" i="15"/>
  <c r="E290" i="40" s="1"/>
  <c r="D372" i="15"/>
  <c r="E292" i="40" s="1"/>
  <c r="D374" i="15"/>
  <c r="E294" i="40" s="1"/>
  <c r="D376" i="15"/>
  <c r="E296" i="40" s="1"/>
  <c r="D378" i="15"/>
  <c r="E298" i="40" s="1"/>
  <c r="D380" i="15"/>
  <c r="E300" i="40" s="1"/>
  <c r="D382" i="15"/>
  <c r="E302" i="40" s="1"/>
  <c r="D384" i="15"/>
  <c r="E304" i="40" s="1"/>
  <c r="D386" i="15"/>
  <c r="E306" i="40" s="1"/>
  <c r="D388" i="15"/>
  <c r="E308" i="40" s="1"/>
  <c r="D390" i="15"/>
  <c r="E310" i="40" s="1"/>
  <c r="D392" i="15"/>
  <c r="E312" i="40" s="1"/>
  <c r="E165" i="40"/>
  <c r="E169" i="40"/>
  <c r="E171" i="40"/>
  <c r="E173" i="40"/>
  <c r="E175" i="40"/>
  <c r="E177" i="40"/>
  <c r="E179" i="40"/>
  <c r="E181" i="40"/>
  <c r="E183" i="40"/>
  <c r="E185" i="40"/>
  <c r="E187" i="40"/>
  <c r="E189" i="40"/>
  <c r="E191" i="40"/>
  <c r="E193" i="40"/>
  <c r="E195" i="40"/>
  <c r="E197" i="40"/>
  <c r="E199" i="40"/>
  <c r="E201" i="40"/>
  <c r="E203" i="40"/>
  <c r="E205" i="40"/>
  <c r="E207" i="40"/>
  <c r="E209" i="40"/>
  <c r="E211" i="40"/>
  <c r="E213" i="40"/>
  <c r="E215" i="40"/>
  <c r="E217" i="40"/>
  <c r="E219" i="40"/>
  <c r="E221" i="40"/>
  <c r="E223" i="40"/>
  <c r="E225" i="40"/>
  <c r="E227" i="40"/>
  <c r="E229" i="40"/>
  <c r="E231" i="40"/>
  <c r="E233" i="40"/>
  <c r="E235" i="40"/>
  <c r="E237" i="40"/>
  <c r="E239" i="40"/>
  <c r="E241" i="40"/>
  <c r="D323" i="15"/>
  <c r="E243" i="40" s="1"/>
  <c r="D325" i="15"/>
  <c r="E245" i="40" s="1"/>
  <c r="D327" i="15"/>
  <c r="E247" i="40" s="1"/>
  <c r="D329" i="15"/>
  <c r="E249" i="40" s="1"/>
  <c r="D331" i="15"/>
  <c r="E251" i="40" s="1"/>
  <c r="D333" i="15"/>
  <c r="E253" i="40" s="1"/>
  <c r="D335" i="15"/>
  <c r="E255" i="40" s="1"/>
  <c r="D337" i="15"/>
  <c r="E257" i="40" s="1"/>
  <c r="D339" i="15"/>
  <c r="E259" i="40" s="1"/>
  <c r="D341" i="15"/>
  <c r="E261" i="40" s="1"/>
  <c r="D343" i="15"/>
  <c r="E263" i="40" s="1"/>
  <c r="D345" i="15"/>
  <c r="E265" i="40" s="1"/>
  <c r="D347" i="15"/>
  <c r="E267" i="40" s="1"/>
  <c r="D349" i="15"/>
  <c r="E269" i="40" s="1"/>
  <c r="D351" i="15"/>
  <c r="E271" i="40" s="1"/>
  <c r="D353" i="15"/>
  <c r="E273" i="40" s="1"/>
  <c r="D355" i="15"/>
  <c r="E275" i="40" s="1"/>
  <c r="D357" i="15"/>
  <c r="E277" i="40" s="1"/>
  <c r="D359" i="15"/>
  <c r="E279" i="40" s="1"/>
  <c r="D361" i="15"/>
  <c r="E281" i="40" s="1"/>
  <c r="D363" i="15"/>
  <c r="E283" i="40" s="1"/>
  <c r="D365" i="15"/>
  <c r="E285" i="40" s="1"/>
  <c r="D367" i="15"/>
  <c r="E287" i="40" s="1"/>
  <c r="D369" i="15"/>
  <c r="E289" i="40" s="1"/>
  <c r="D371" i="15"/>
  <c r="E291" i="40" s="1"/>
  <c r="D373" i="15"/>
  <c r="E293" i="40" s="1"/>
  <c r="D375" i="15"/>
  <c r="E295" i="40" s="1"/>
  <c r="D377" i="15"/>
  <c r="E297" i="40" s="1"/>
  <c r="D379" i="15"/>
  <c r="E299" i="40" s="1"/>
  <c r="D381" i="15"/>
  <c r="E301" i="40" s="1"/>
  <c r="D383" i="15"/>
  <c r="E303" i="40" s="1"/>
  <c r="D385" i="15"/>
  <c r="E305" i="40" s="1"/>
  <c r="D387" i="15"/>
  <c r="E307" i="40" s="1"/>
  <c r="D389" i="15"/>
  <c r="E309" i="40" s="1"/>
  <c r="D391" i="15"/>
  <c r="E311" i="40" s="1"/>
  <c r="D393" i="15"/>
  <c r="E313" i="40" s="1"/>
  <c r="D394" i="15"/>
  <c r="E314" i="40" s="1"/>
  <c r="D396" i="15"/>
  <c r="E316" i="40" s="1"/>
  <c r="D398" i="15"/>
  <c r="E318" i="40" s="1"/>
  <c r="D400" i="15"/>
  <c r="E320" i="40" s="1"/>
  <c r="D402" i="15"/>
  <c r="E322" i="40" s="1"/>
  <c r="D404" i="15"/>
  <c r="E324" i="40" s="1"/>
  <c r="D406" i="15"/>
  <c r="E326" i="40" s="1"/>
  <c r="D408" i="15"/>
  <c r="E328" i="40" s="1"/>
  <c r="D410" i="15"/>
  <c r="E330" i="40" s="1"/>
  <c r="D412" i="15"/>
  <c r="E332" i="40" s="1"/>
  <c r="D414" i="15"/>
  <c r="E334" i="40" s="1"/>
  <c r="D416" i="15"/>
  <c r="E336" i="40" s="1"/>
  <c r="D418" i="15"/>
  <c r="E338" i="40" s="1"/>
  <c r="D420" i="15"/>
  <c r="E340" i="40" s="1"/>
  <c r="D422" i="15"/>
  <c r="E342" i="40" s="1"/>
  <c r="D424" i="15"/>
  <c r="E344" i="40" s="1"/>
  <c r="D426" i="15"/>
  <c r="E346" i="40" s="1"/>
  <c r="D428" i="15"/>
  <c r="E348" i="40" s="1"/>
  <c r="D430" i="15"/>
  <c r="E350" i="40" s="1"/>
  <c r="D432" i="15"/>
  <c r="E352" i="40" s="1"/>
  <c r="D434" i="15"/>
  <c r="D436" i="15"/>
  <c r="D438" i="15"/>
  <c r="D440" i="15"/>
  <c r="D442" i="15"/>
  <c r="E362" i="40" s="1"/>
  <c r="D444" i="15"/>
  <c r="E364" i="40" s="1"/>
  <c r="D446" i="15"/>
  <c r="E366" i="40" s="1"/>
  <c r="D448" i="15"/>
  <c r="E368" i="40" s="1"/>
  <c r="D395" i="15"/>
  <c r="E315" i="40" s="1"/>
  <c r="D397" i="15"/>
  <c r="E317" i="40" s="1"/>
  <c r="D399" i="15"/>
  <c r="E319" i="40" s="1"/>
  <c r="D401" i="15"/>
  <c r="E321" i="40" s="1"/>
  <c r="D403" i="15"/>
  <c r="E323" i="40" s="1"/>
  <c r="D405" i="15"/>
  <c r="E325" i="40" s="1"/>
  <c r="D407" i="15"/>
  <c r="E327" i="40" s="1"/>
  <c r="D409" i="15"/>
  <c r="E329" i="40" s="1"/>
  <c r="D411" i="15"/>
  <c r="E331" i="40" s="1"/>
  <c r="D413" i="15"/>
  <c r="E333" i="40" s="1"/>
  <c r="D415" i="15"/>
  <c r="E335" i="40" s="1"/>
  <c r="D417" i="15"/>
  <c r="E337" i="40" s="1"/>
  <c r="D419" i="15"/>
  <c r="E339" i="40" s="1"/>
  <c r="D421" i="15"/>
  <c r="E341" i="40" s="1"/>
  <c r="D423" i="15"/>
  <c r="E343" i="40" s="1"/>
  <c r="D425" i="15"/>
  <c r="E345" i="40" s="1"/>
  <c r="D427" i="15"/>
  <c r="E347" i="40" s="1"/>
  <c r="D429" i="15"/>
  <c r="E349" i="40" s="1"/>
  <c r="D431" i="15"/>
  <c r="E351" i="40" s="1"/>
  <c r="D433" i="15"/>
  <c r="D435" i="15"/>
  <c r="D437" i="15"/>
  <c r="D439" i="15"/>
  <c r="D441" i="15"/>
  <c r="E361" i="40" s="1"/>
  <c r="D443" i="15"/>
  <c r="E363" i="40" s="1"/>
  <c r="D445" i="15"/>
  <c r="E365" i="40" s="1"/>
  <c r="D447" i="15"/>
  <c r="E367" i="40" s="1"/>
  <c r="E114" i="40"/>
  <c r="E110" i="40"/>
  <c r="E106" i="40"/>
  <c r="E102" i="40"/>
  <c r="E117" i="40"/>
  <c r="E113" i="40"/>
  <c r="E109" i="40"/>
  <c r="E105" i="40"/>
  <c r="F213" i="15"/>
  <c r="E101" i="40"/>
  <c r="F209" i="14"/>
  <c r="E91" i="39"/>
  <c r="F205" i="14"/>
  <c r="E87" i="39"/>
  <c r="F201" i="14"/>
  <c r="E83" i="39"/>
  <c r="F197" i="14"/>
  <c r="E79" i="39"/>
  <c r="F193" i="14"/>
  <c r="E75" i="39"/>
  <c r="F208" i="14"/>
  <c r="E90" i="39"/>
  <c r="F204" i="14"/>
  <c r="E86" i="39"/>
  <c r="F200" i="14"/>
  <c r="E82" i="39"/>
  <c r="E78" i="39"/>
  <c r="F192" i="14"/>
  <c r="E74" i="39"/>
  <c r="E338" i="39"/>
  <c r="F442" i="14"/>
  <c r="E334" i="39"/>
  <c r="F438" i="14"/>
  <c r="E330" i="39"/>
  <c r="F434" i="14"/>
  <c r="E339" i="39"/>
  <c r="F443" i="14"/>
  <c r="E335" i="39"/>
  <c r="F439" i="14"/>
  <c r="E331" i="39"/>
  <c r="F435" i="14"/>
  <c r="F207" i="14"/>
  <c r="E89" i="39"/>
  <c r="F203" i="14"/>
  <c r="E85" i="39"/>
  <c r="F199" i="14"/>
  <c r="E81" i="39"/>
  <c r="F195" i="14"/>
  <c r="E77" i="39"/>
  <c r="F191" i="14"/>
  <c r="E73" i="39"/>
  <c r="F206" i="14"/>
  <c r="E88" i="39"/>
  <c r="E84" i="39"/>
  <c r="F198" i="14"/>
  <c r="F210" i="14" s="1"/>
  <c r="E80" i="39"/>
  <c r="F194" i="14"/>
  <c r="E76" i="39"/>
  <c r="F444" i="14"/>
  <c r="E340" i="39"/>
  <c r="F440" i="14"/>
  <c r="E336" i="39"/>
  <c r="F436" i="14"/>
  <c r="E332" i="39"/>
  <c r="E337" i="39"/>
  <c r="F441" i="14"/>
  <c r="E333" i="39"/>
  <c r="F437" i="14"/>
  <c r="E318" i="38"/>
  <c r="E314" i="38"/>
  <c r="E310" i="38"/>
  <c r="E306" i="38"/>
  <c r="E302" i="38"/>
  <c r="E315" i="38"/>
  <c r="E311" i="38"/>
  <c r="E307" i="38"/>
  <c r="E303" i="38"/>
  <c r="E322" i="38"/>
  <c r="E320" i="38"/>
  <c r="E323" i="38"/>
  <c r="E319" i="38"/>
  <c r="E316" i="38"/>
  <c r="E312" i="38"/>
  <c r="E308" i="38"/>
  <c r="E304" i="38"/>
  <c r="E317" i="38"/>
  <c r="E313" i="38"/>
  <c r="E309" i="38"/>
  <c r="E305" i="38"/>
  <c r="E301" i="38"/>
  <c r="E326" i="38"/>
  <c r="E324" i="38"/>
  <c r="E325" i="38"/>
  <c r="E321" i="38"/>
  <c r="F239" i="14"/>
  <c r="F242" i="14"/>
  <c r="F241" i="14"/>
  <c r="E163" i="40"/>
  <c r="E158" i="40"/>
  <c r="E147" i="40"/>
  <c r="F240" i="15"/>
  <c r="E157" i="40"/>
  <c r="E152" i="40"/>
  <c r="F195" i="15"/>
  <c r="F199" i="15"/>
  <c r="F194" i="15"/>
  <c r="F198" i="15"/>
  <c r="E85" i="40"/>
  <c r="F197" i="15"/>
  <c r="F209" i="15"/>
  <c r="F196" i="15"/>
  <c r="E93" i="40"/>
  <c r="F431" i="14"/>
  <c r="F427" i="14"/>
  <c r="F423" i="14"/>
  <c r="F419" i="14"/>
  <c r="F430" i="14"/>
  <c r="F426" i="14"/>
  <c r="F422" i="14"/>
  <c r="F433" i="14"/>
  <c r="F429" i="14"/>
  <c r="F425" i="14"/>
  <c r="F421" i="14"/>
  <c r="F432" i="14"/>
  <c r="F428" i="14"/>
  <c r="F424" i="14"/>
  <c r="F420" i="14"/>
  <c r="F223" i="14"/>
  <c r="F228" i="14"/>
  <c r="F234" i="14"/>
  <c r="F240" i="14"/>
  <c r="F186" i="14"/>
  <c r="F227" i="14"/>
  <c r="E123" i="39"/>
  <c r="F224" i="14"/>
  <c r="E120" i="39"/>
  <c r="F410" i="14"/>
  <c r="F396" i="14"/>
  <c r="F380" i="14"/>
  <c r="F190" i="14"/>
  <c r="F220" i="14"/>
  <c r="E116" i="39"/>
  <c r="F225" i="14"/>
  <c r="E121" i="39"/>
  <c r="F226" i="14"/>
  <c r="E122" i="39"/>
  <c r="F232" i="14"/>
  <c r="E128" i="39"/>
  <c r="F414" i="14"/>
  <c r="F406" i="14"/>
  <c r="F400" i="14"/>
  <c r="F390" i="14"/>
  <c r="F384" i="14"/>
  <c r="F376" i="14"/>
  <c r="F368" i="14"/>
  <c r="F362" i="14"/>
  <c r="F415" i="14"/>
  <c r="F411" i="14"/>
  <c r="F407" i="14"/>
  <c r="F403" i="14"/>
  <c r="F399" i="14"/>
  <c r="F395" i="14"/>
  <c r="F391" i="14"/>
  <c r="F387" i="14"/>
  <c r="F383" i="14"/>
  <c r="F379" i="14"/>
  <c r="F375" i="14"/>
  <c r="F371" i="14"/>
  <c r="F367" i="14"/>
  <c r="F363" i="14"/>
  <c r="F359" i="14"/>
  <c r="F412" i="14"/>
  <c r="F402" i="14"/>
  <c r="F394" i="14"/>
  <c r="F386" i="14"/>
  <c r="F378" i="14"/>
  <c r="F370" i="14"/>
  <c r="F360" i="14"/>
  <c r="F189" i="14"/>
  <c r="F187" i="14"/>
  <c r="F418" i="14"/>
  <c r="F404" i="14"/>
  <c r="F388" i="14"/>
  <c r="F372" i="14"/>
  <c r="F366" i="14"/>
  <c r="F417" i="14"/>
  <c r="F413" i="14"/>
  <c r="F409" i="14"/>
  <c r="F405" i="14"/>
  <c r="F401" i="14"/>
  <c r="F397" i="14"/>
  <c r="F393" i="14"/>
  <c r="F389" i="14"/>
  <c r="F385" i="14"/>
  <c r="F381" i="14"/>
  <c r="F377" i="14"/>
  <c r="F373" i="14"/>
  <c r="F369" i="14"/>
  <c r="F365" i="14"/>
  <c r="F361" i="14"/>
  <c r="E132" i="39"/>
  <c r="F416" i="14"/>
  <c r="F408" i="14"/>
  <c r="F398" i="14"/>
  <c r="F392" i="14"/>
  <c r="F382" i="14"/>
  <c r="F374" i="14"/>
  <c r="F364" i="14"/>
  <c r="E109" i="38"/>
  <c r="E118" i="38"/>
  <c r="E117" i="38"/>
  <c r="E299" i="38"/>
  <c r="E295" i="38"/>
  <c r="E290" i="38"/>
  <c r="E282" i="38"/>
  <c r="E274" i="38"/>
  <c r="E266" i="38"/>
  <c r="E258" i="38"/>
  <c r="E250" i="38"/>
  <c r="E120" i="38"/>
  <c r="E298" i="38"/>
  <c r="E294" i="38"/>
  <c r="E288" i="38"/>
  <c r="E280" i="38"/>
  <c r="E272" i="38"/>
  <c r="E264" i="38"/>
  <c r="E256" i="38"/>
  <c r="E248" i="38"/>
  <c r="E291" i="38"/>
  <c r="E287" i="38"/>
  <c r="E283" i="38"/>
  <c r="E279" i="38"/>
  <c r="E275" i="38"/>
  <c r="E271" i="38"/>
  <c r="E267" i="38"/>
  <c r="E263" i="38"/>
  <c r="E259" i="38"/>
  <c r="E255" i="38"/>
  <c r="E251" i="38"/>
  <c r="E247" i="38"/>
  <c r="E108" i="38"/>
  <c r="E105" i="38"/>
  <c r="E107" i="38"/>
  <c r="E297" i="38"/>
  <c r="E293" i="38"/>
  <c r="E286" i="38"/>
  <c r="E278" i="38"/>
  <c r="E270" i="38"/>
  <c r="E262" i="38"/>
  <c r="E254" i="38"/>
  <c r="E119" i="38"/>
  <c r="E300" i="38"/>
  <c r="E296" i="38"/>
  <c r="E292" i="38"/>
  <c r="E284" i="38"/>
  <c r="E276" i="38"/>
  <c r="E268" i="38"/>
  <c r="E260" i="38"/>
  <c r="E252" i="38"/>
  <c r="E289" i="38"/>
  <c r="E285" i="38"/>
  <c r="E281" i="38"/>
  <c r="E277" i="38"/>
  <c r="E273" i="38"/>
  <c r="E269" i="38"/>
  <c r="E265" i="38"/>
  <c r="E261" i="38"/>
  <c r="E257" i="38"/>
  <c r="E253" i="38"/>
  <c r="E249" i="38"/>
  <c r="E45" i="38"/>
  <c r="F188" i="14"/>
  <c r="F318" i="14"/>
  <c r="F314" i="14"/>
  <c r="F310" i="14"/>
  <c r="F306" i="14"/>
  <c r="F302" i="14"/>
  <c r="F298" i="14"/>
  <c r="F294" i="14"/>
  <c r="F290" i="14"/>
  <c r="F286" i="14"/>
  <c r="F282" i="14"/>
  <c r="F278" i="14"/>
  <c r="F326" i="14"/>
  <c r="F322" i="14"/>
  <c r="F334" i="14"/>
  <c r="F330" i="14"/>
  <c r="F343" i="14"/>
  <c r="F339" i="14"/>
  <c r="F335" i="14"/>
  <c r="F346" i="14"/>
  <c r="F356" i="14"/>
  <c r="F352" i="14"/>
  <c r="F315" i="14"/>
  <c r="F311" i="14"/>
  <c r="F307" i="14"/>
  <c r="F303" i="14"/>
  <c r="F299" i="14"/>
  <c r="F295" i="14"/>
  <c r="F291" i="14"/>
  <c r="F287" i="14"/>
  <c r="F283" i="14"/>
  <c r="F279" i="14"/>
  <c r="F327" i="14"/>
  <c r="F323" i="14"/>
  <c r="F319" i="14"/>
  <c r="F331" i="14"/>
  <c r="F344" i="14"/>
  <c r="F340" i="14"/>
  <c r="F336" i="14"/>
  <c r="F347" i="14"/>
  <c r="F357" i="14"/>
  <c r="F353" i="14"/>
  <c r="F185" i="14"/>
  <c r="F316" i="14"/>
  <c r="F312" i="14"/>
  <c r="F308" i="14"/>
  <c r="F304" i="14"/>
  <c r="F300" i="14"/>
  <c r="F296" i="14"/>
  <c r="F292" i="14"/>
  <c r="F288" i="14"/>
  <c r="F284" i="14"/>
  <c r="F280" i="14"/>
  <c r="F276" i="14"/>
  <c r="F324" i="14"/>
  <c r="F320" i="14"/>
  <c r="F332" i="14"/>
  <c r="F328" i="14"/>
  <c r="F341" i="14"/>
  <c r="F337" i="14"/>
  <c r="F348" i="14"/>
  <c r="F358" i="14"/>
  <c r="F354" i="14"/>
  <c r="F350" i="14"/>
  <c r="F317" i="14"/>
  <c r="F313" i="14"/>
  <c r="F309" i="14"/>
  <c r="F305" i="14"/>
  <c r="F301" i="14"/>
  <c r="F297" i="14"/>
  <c r="F293" i="14"/>
  <c r="F289" i="14"/>
  <c r="F285" i="14"/>
  <c r="F281" i="14"/>
  <c r="F277" i="14"/>
  <c r="F325" i="14"/>
  <c r="F321" i="14"/>
  <c r="F333" i="14"/>
  <c r="F329" i="14"/>
  <c r="F342" i="14"/>
  <c r="F338" i="14"/>
  <c r="F349" i="14"/>
  <c r="F345" i="14"/>
  <c r="F355" i="14"/>
  <c r="F351" i="14"/>
  <c r="G178" i="15"/>
  <c r="G23" i="37" s="1"/>
  <c r="F276" i="31"/>
  <c r="F268" i="31"/>
  <c r="F274" i="31"/>
  <c r="F269" i="31"/>
  <c r="F275" i="31"/>
  <c r="F267" i="31"/>
  <c r="F273" i="31"/>
  <c r="E114" i="39"/>
  <c r="F274" i="14"/>
  <c r="F270" i="14"/>
  <c r="F266" i="14"/>
  <c r="F262" i="14"/>
  <c r="F258" i="14"/>
  <c r="F254" i="14"/>
  <c r="F250" i="14"/>
  <c r="F246" i="14"/>
  <c r="F275" i="14"/>
  <c r="F271" i="14"/>
  <c r="F267" i="14"/>
  <c r="F263" i="14"/>
  <c r="F259" i="14"/>
  <c r="F255" i="14"/>
  <c r="F251" i="14"/>
  <c r="F247" i="14"/>
  <c r="F244" i="14"/>
  <c r="F272" i="14"/>
  <c r="F268" i="14"/>
  <c r="F264" i="14"/>
  <c r="F260" i="14"/>
  <c r="F256" i="14"/>
  <c r="F252" i="14"/>
  <c r="F248" i="14"/>
  <c r="F243" i="14"/>
  <c r="F273" i="14"/>
  <c r="F269" i="14"/>
  <c r="F265" i="14"/>
  <c r="F261" i="14"/>
  <c r="F257" i="14"/>
  <c r="F253" i="14"/>
  <c r="F249" i="14"/>
  <c r="F245" i="14"/>
  <c r="F288" i="31"/>
  <c r="F284" i="31"/>
  <c r="F280" i="31"/>
  <c r="F287" i="31"/>
  <c r="F283" i="31"/>
  <c r="F278" i="31"/>
  <c r="F286" i="31"/>
  <c r="F282" i="31"/>
  <c r="F279" i="31"/>
  <c r="F281" i="31"/>
  <c r="F254" i="31"/>
  <c r="F256" i="31"/>
  <c r="F257" i="31"/>
  <c r="F261" i="31"/>
  <c r="E100" i="38"/>
  <c r="F252" i="31"/>
  <c r="F258" i="31"/>
  <c r="F262" i="31"/>
  <c r="F277" i="31"/>
  <c r="E98" i="38" l="1"/>
  <c r="F250" i="31"/>
  <c r="E99" i="38"/>
  <c r="F251" i="31"/>
  <c r="F221" i="15"/>
  <c r="E141" i="40"/>
  <c r="F220" i="15"/>
  <c r="E140" i="40"/>
  <c r="F388" i="15"/>
  <c r="F263" i="31"/>
  <c r="F383" i="15"/>
  <c r="F264" i="31"/>
  <c r="E112" i="38"/>
  <c r="E145" i="40"/>
  <c r="F225" i="15"/>
  <c r="E155" i="40"/>
  <c r="F235" i="15"/>
  <c r="E379" i="40"/>
  <c r="F459" i="15"/>
  <c r="E375" i="40"/>
  <c r="F455" i="15"/>
  <c r="E371" i="40"/>
  <c r="F451" i="15"/>
  <c r="E154" i="40"/>
  <c r="F234" i="15"/>
  <c r="F460" i="15"/>
  <c r="E380" i="40"/>
  <c r="F456" i="15"/>
  <c r="E376" i="40"/>
  <c r="F452" i="15"/>
  <c r="E372" i="40"/>
  <c r="E143" i="40"/>
  <c r="F223" i="15"/>
  <c r="E377" i="40"/>
  <c r="F457" i="15"/>
  <c r="E373" i="40"/>
  <c r="F453" i="15"/>
  <c r="E369" i="40"/>
  <c r="F449" i="15"/>
  <c r="F458" i="15"/>
  <c r="E378" i="40"/>
  <c r="F454" i="15"/>
  <c r="E374" i="40"/>
  <c r="F450" i="15"/>
  <c r="E370" i="40"/>
  <c r="F260" i="31"/>
  <c r="F226" i="15"/>
  <c r="F227" i="15"/>
  <c r="F238" i="15"/>
  <c r="F437" i="15"/>
  <c r="E357" i="40"/>
  <c r="F433" i="15"/>
  <c r="E353" i="40"/>
  <c r="E360" i="40"/>
  <c r="F440" i="15"/>
  <c r="E356" i="40"/>
  <c r="F436" i="15"/>
  <c r="F439" i="15"/>
  <c r="E359" i="40"/>
  <c r="F435" i="15"/>
  <c r="E355" i="40"/>
  <c r="E358" i="40"/>
  <c r="F438" i="15"/>
  <c r="E354" i="40"/>
  <c r="F434" i="15"/>
  <c r="F270" i="31"/>
  <c r="F373" i="15"/>
  <c r="F370" i="15"/>
  <c r="F381" i="15"/>
  <c r="F365" i="15"/>
  <c r="F380" i="15"/>
  <c r="F361" i="15"/>
  <c r="F243" i="15"/>
  <c r="F374" i="15"/>
  <c r="F237" i="15"/>
  <c r="F385" i="15"/>
  <c r="F377" i="15"/>
  <c r="F369" i="15"/>
  <c r="F362" i="15"/>
  <c r="F386" i="15"/>
  <c r="F378" i="15"/>
  <c r="F372" i="15"/>
  <c r="F364" i="15"/>
  <c r="F375" i="15"/>
  <c r="F382" i="15"/>
  <c r="F366" i="15"/>
  <c r="F228" i="15"/>
  <c r="E148" i="40"/>
  <c r="F231" i="15"/>
  <c r="E151" i="40"/>
  <c r="F239" i="15"/>
  <c r="E159" i="40"/>
  <c r="F230" i="15"/>
  <c r="E150" i="40"/>
  <c r="F236" i="15"/>
  <c r="E156" i="40"/>
  <c r="F210" i="15"/>
  <c r="E160" i="40"/>
  <c r="F419" i="15"/>
  <c r="F415" i="15"/>
  <c r="F408" i="15"/>
  <c r="F400" i="15"/>
  <c r="F392" i="15"/>
  <c r="F352" i="15"/>
  <c r="F344" i="15"/>
  <c r="F336" i="15"/>
  <c r="F328" i="15"/>
  <c r="F320" i="15"/>
  <c r="F312" i="15"/>
  <c r="F304" i="15"/>
  <c r="F296" i="15"/>
  <c r="F288" i="15"/>
  <c r="F280" i="15"/>
  <c r="F272" i="15"/>
  <c r="F248" i="15"/>
  <c r="F422" i="15"/>
  <c r="F418" i="15"/>
  <c r="F414" i="15"/>
  <c r="F406" i="15"/>
  <c r="F398" i="15"/>
  <c r="F390" i="15"/>
  <c r="F358" i="15"/>
  <c r="F350" i="15"/>
  <c r="F342" i="15"/>
  <c r="F334" i="15"/>
  <c r="F326" i="15"/>
  <c r="F318" i="15"/>
  <c r="F310" i="15"/>
  <c r="F302" i="15"/>
  <c r="F294" i="15"/>
  <c r="F286" i="15"/>
  <c r="F278" i="15"/>
  <c r="F270" i="15"/>
  <c r="F254" i="15"/>
  <c r="F246" i="15"/>
  <c r="F411" i="15"/>
  <c r="F407" i="15"/>
  <c r="F403" i="15"/>
  <c r="F399" i="15"/>
  <c r="F395" i="15"/>
  <c r="F391" i="15"/>
  <c r="F359" i="15"/>
  <c r="F355" i="15"/>
  <c r="F351" i="15"/>
  <c r="F347" i="15"/>
  <c r="F343" i="15"/>
  <c r="F339" i="15"/>
  <c r="F335" i="15"/>
  <c r="F331" i="15"/>
  <c r="F327" i="15"/>
  <c r="F323" i="15"/>
  <c r="F319" i="15"/>
  <c r="F315" i="15"/>
  <c r="F311" i="15"/>
  <c r="F307" i="15"/>
  <c r="F303" i="15"/>
  <c r="F299" i="15"/>
  <c r="F295" i="15"/>
  <c r="F291" i="15"/>
  <c r="F287" i="15"/>
  <c r="F283" i="15"/>
  <c r="F279" i="15"/>
  <c r="F275" i="15"/>
  <c r="F271" i="15"/>
  <c r="F267" i="15"/>
  <c r="F255" i="15"/>
  <c r="F251" i="15"/>
  <c r="F247" i="15"/>
  <c r="F448" i="15"/>
  <c r="F444" i="15"/>
  <c r="F432" i="15"/>
  <c r="F428" i="15"/>
  <c r="F424" i="15"/>
  <c r="F445" i="15"/>
  <c r="F441" i="15"/>
  <c r="F429" i="15"/>
  <c r="F425" i="15"/>
  <c r="F224" i="15"/>
  <c r="E144" i="40"/>
  <c r="F229" i="15"/>
  <c r="E149" i="40"/>
  <c r="F233" i="15"/>
  <c r="F387" i="15"/>
  <c r="F379" i="15"/>
  <c r="F371" i="15"/>
  <c r="F367" i="15"/>
  <c r="F363" i="15"/>
  <c r="F360" i="15"/>
  <c r="F232" i="15"/>
  <c r="F384" i="15"/>
  <c r="F376" i="15"/>
  <c r="F368" i="15"/>
  <c r="F205" i="15"/>
  <c r="E95" i="40"/>
  <c r="E94" i="40"/>
  <c r="F421" i="15"/>
  <c r="F417" i="15"/>
  <c r="F412" i="15"/>
  <c r="F404" i="15"/>
  <c r="F396" i="15"/>
  <c r="F356" i="15"/>
  <c r="F348" i="15"/>
  <c r="F340" i="15"/>
  <c r="F332" i="15"/>
  <c r="F324" i="15"/>
  <c r="F316" i="15"/>
  <c r="F308" i="15"/>
  <c r="F300" i="15"/>
  <c r="F292" i="15"/>
  <c r="F284" i="15"/>
  <c r="F276" i="15"/>
  <c r="F268" i="15"/>
  <c r="F252" i="15"/>
  <c r="F244" i="15"/>
  <c r="F420" i="15"/>
  <c r="F416" i="15"/>
  <c r="F410" i="15"/>
  <c r="F402" i="15"/>
  <c r="F394" i="15"/>
  <c r="F354" i="15"/>
  <c r="F346" i="15"/>
  <c r="F338" i="15"/>
  <c r="F330" i="15"/>
  <c r="F322" i="15"/>
  <c r="F314" i="15"/>
  <c r="F306" i="15"/>
  <c r="F298" i="15"/>
  <c r="F290" i="15"/>
  <c r="F282" i="15"/>
  <c r="F274" i="15"/>
  <c r="F266" i="15"/>
  <c r="F250" i="15"/>
  <c r="F413" i="15"/>
  <c r="F409" i="15"/>
  <c r="F405" i="15"/>
  <c r="F401" i="15"/>
  <c r="F397" i="15"/>
  <c r="F393" i="15"/>
  <c r="F389" i="15"/>
  <c r="F357" i="15"/>
  <c r="F353" i="15"/>
  <c r="F349" i="15"/>
  <c r="F345" i="15"/>
  <c r="F341" i="15"/>
  <c r="F337" i="15"/>
  <c r="F333" i="15"/>
  <c r="F329" i="15"/>
  <c r="F325" i="15"/>
  <c r="F321" i="15"/>
  <c r="F317" i="15"/>
  <c r="F313" i="15"/>
  <c r="F309" i="15"/>
  <c r="F305" i="15"/>
  <c r="F301" i="15"/>
  <c r="F297" i="15"/>
  <c r="F293" i="15"/>
  <c r="F289" i="15"/>
  <c r="F285" i="15"/>
  <c r="F281" i="15"/>
  <c r="F277" i="15"/>
  <c r="F273" i="15"/>
  <c r="F269" i="15"/>
  <c r="F265" i="15"/>
  <c r="F253" i="15"/>
  <c r="F249" i="15"/>
  <c r="F245" i="15"/>
  <c r="F446" i="15"/>
  <c r="F442" i="15"/>
  <c r="F430" i="15"/>
  <c r="F426" i="15"/>
  <c r="F447" i="15"/>
  <c r="F443" i="15"/>
  <c r="F431" i="15"/>
  <c r="F427" i="15"/>
  <c r="F423" i="15"/>
  <c r="E134" i="39"/>
  <c r="F238" i="14"/>
  <c r="E133" i="39"/>
  <c r="F237" i="14"/>
  <c r="F259" i="31"/>
  <c r="E111" i="38"/>
  <c r="E142" i="40"/>
  <c r="F463" i="14" l="1"/>
  <c r="J15" i="37" s="1"/>
  <c r="F207" i="15"/>
  <c r="F206" i="15"/>
  <c r="F208" i="15"/>
  <c r="E161" i="40"/>
  <c r="F241" i="15"/>
  <c r="E114" i="38"/>
  <c r="F266" i="31"/>
  <c r="E54" i="39"/>
  <c r="F214" i="15" l="1"/>
  <c r="F502" i="31"/>
  <c r="J8" i="37" s="1"/>
  <c r="E23" i="37"/>
  <c r="E162" i="40"/>
  <c r="F242" i="15"/>
  <c r="E15" i="37"/>
  <c r="F133" i="14"/>
  <c r="D170" i="14"/>
  <c r="F467" i="15" l="1"/>
  <c r="J23" i="37" s="1"/>
  <c r="G170" i="14"/>
  <c r="E112" i="39"/>
  <c r="G150" i="14"/>
  <c r="G48" i="14"/>
  <c r="G47" i="14"/>
  <c r="G171" i="14" l="1"/>
  <c r="H15" i="37" s="1"/>
  <c r="G15" i="37" l="1"/>
  <c r="A1" i="15" l="1"/>
  <c r="A1" i="31" s="1"/>
  <c r="J43" i="14" l="1"/>
  <c r="D12" i="14"/>
  <c r="D10" i="14"/>
  <c r="A25" i="14" l="1"/>
  <c r="D23" i="37" l="1"/>
  <c r="D15" i="37"/>
  <c r="F182" i="31"/>
  <c r="G182" i="31" s="1"/>
  <c r="F46" i="14"/>
  <c r="G46" i="14" s="1"/>
  <c r="F48" i="15"/>
  <c r="G56" i="31"/>
  <c r="B8" i="37" s="1"/>
  <c r="K8" i="37" s="1"/>
  <c r="G48" i="15" l="1"/>
  <c r="G52" i="15" s="1"/>
  <c r="F164" i="15"/>
  <c r="G164" i="15" l="1"/>
  <c r="G167" i="15" s="1"/>
  <c r="B23" i="37" s="1"/>
  <c r="K23" i="37" s="1"/>
  <c r="F149" i="14"/>
  <c r="G149" i="14" s="1"/>
  <c r="G152" i="14" s="1"/>
  <c r="B15" i="37" s="1"/>
  <c r="K15" i="37" s="1"/>
  <c r="O10" i="37" l="1"/>
  <c r="O11" i="37" s="1"/>
  <c r="A291" i="15"/>
  <c r="A287" i="14"/>
  <c r="A266" i="15"/>
  <c r="A262" i="14"/>
  <c r="A304" i="14"/>
  <c r="A308" i="15"/>
  <c r="A442" i="14"/>
  <c r="A446" i="15"/>
  <c r="A267" i="14"/>
  <c r="A271" i="15"/>
  <c r="A281" i="15"/>
  <c r="A277" i="14"/>
  <c r="A392" i="14"/>
  <c r="A396" i="15"/>
  <c r="A448" i="15"/>
  <c r="A444" i="14"/>
  <c r="A278" i="15"/>
  <c r="A274" i="14"/>
  <c r="A381" i="15"/>
  <c r="A377" i="14"/>
  <c r="A399" i="14"/>
  <c r="A403" i="15"/>
  <c r="A325" i="15"/>
  <c r="A321" i="14"/>
  <c r="A413" i="14"/>
  <c r="A417" i="15"/>
  <c r="A368" i="15"/>
  <c r="A364" i="14"/>
  <c r="A338" i="15"/>
  <c r="A334" i="14"/>
  <c r="A359" i="14"/>
  <c r="A363" i="15"/>
  <c r="A265" i="15"/>
  <c r="A261" i="14"/>
  <c r="A386" i="15"/>
  <c r="A382" i="14"/>
  <c r="A295" i="15"/>
  <c r="A291" i="14"/>
  <c r="A371" i="14"/>
  <c r="A375" i="15"/>
  <c r="A433" i="15"/>
  <c r="A429" i="14"/>
  <c r="A414" i="15"/>
  <c r="A410" i="14"/>
  <c r="A397" i="14"/>
  <c r="A401" i="15"/>
  <c r="A323" i="15"/>
  <c r="A319" i="14"/>
  <c r="A393" i="15"/>
  <c r="A389" i="14"/>
  <c r="A303" i="15"/>
  <c r="A299" i="14"/>
  <c r="A359" i="15"/>
  <c r="A355" i="14"/>
  <c r="A423" i="14"/>
  <c r="A427" i="15"/>
  <c r="A328" i="14"/>
  <c r="A332" i="15"/>
  <c r="A308" i="14"/>
  <c r="A312" i="15"/>
  <c r="A284" i="14"/>
  <c r="A288" i="15"/>
  <c r="A266" i="14"/>
  <c r="A270" i="15"/>
  <c r="A391" i="15"/>
  <c r="A387" i="14"/>
  <c r="A459" i="14"/>
  <c r="A463" i="15"/>
  <c r="A327" i="14"/>
  <c r="A331" i="15"/>
  <c r="A434" i="15"/>
  <c r="A430" i="14"/>
  <c r="A342" i="14"/>
  <c r="A346" i="15"/>
  <c r="A449" i="14"/>
  <c r="A453" i="15"/>
  <c r="A322" i="14"/>
  <c r="A326" i="15"/>
  <c r="A448" i="14"/>
  <c r="A452" i="15"/>
  <c r="A460" i="14"/>
  <c r="A464" i="15"/>
  <c r="A367" i="14"/>
  <c r="A371" i="15"/>
  <c r="A317" i="15"/>
  <c r="A313" i="14"/>
  <c r="A356" i="15"/>
  <c r="A352" i="14"/>
  <c r="A310" i="15"/>
  <c r="A306" i="14"/>
  <c r="A407" i="15"/>
  <c r="A403" i="14"/>
  <c r="A297" i="14"/>
  <c r="A301" i="15"/>
  <c r="A275" i="15"/>
  <c r="A271" i="14"/>
  <c r="A426" i="14"/>
  <c r="A430" i="15"/>
  <c r="A378" i="14"/>
  <c r="A382" i="15"/>
  <c r="A370" i="15"/>
  <c r="A366" i="14"/>
  <c r="A462" i="15"/>
  <c r="A458" i="14"/>
  <c r="A388" i="14"/>
  <c r="A392" i="15"/>
  <c r="A268" i="15"/>
  <c r="A264" i="14"/>
  <c r="A439" i="15"/>
  <c r="A435" i="14"/>
  <c r="A439" i="14"/>
  <c r="A443" i="15"/>
  <c r="A370" i="14"/>
  <c r="A374" i="15"/>
  <c r="A347" i="15"/>
  <c r="A343" i="14"/>
  <c r="A397" i="15"/>
  <c r="A393" i="14"/>
  <c r="A432" i="14"/>
  <c r="A436" i="15"/>
  <c r="A363" i="14"/>
  <c r="A367" i="15"/>
  <c r="A311" i="15"/>
  <c r="A307" i="14"/>
  <c r="A369" i="14"/>
  <c r="A373" i="15"/>
  <c r="A338" i="14"/>
  <c r="A342" i="15"/>
  <c r="A286" i="14"/>
  <c r="A290" i="15"/>
  <c r="A390" i="15"/>
  <c r="A386" i="14"/>
  <c r="A383" i="14"/>
  <c r="A387" i="15"/>
  <c r="A438" i="15"/>
  <c r="A434" i="14"/>
  <c r="A411" i="14"/>
  <c r="A415" i="15"/>
  <c r="A270" i="14"/>
  <c r="A274" i="15"/>
  <c r="A406" i="15"/>
  <c r="A402" i="14"/>
  <c r="A273" i="14"/>
  <c r="A277" i="15"/>
  <c r="A290" i="14"/>
  <c r="A294" i="15"/>
  <c r="A349" i="14"/>
  <c r="A353" i="15"/>
  <c r="A327" i="15"/>
  <c r="A323" i="14"/>
  <c r="A295" i="14"/>
  <c r="A299" i="15"/>
  <c r="A422" i="15"/>
  <c r="A418" i="14"/>
  <c r="A449" i="15"/>
  <c r="A445" i="14"/>
  <c r="A312" i="14"/>
  <c r="A316" i="15"/>
  <c r="A438" i="14"/>
  <c r="A442" i="15"/>
  <c r="A287" i="15"/>
  <c r="A283" i="14"/>
  <c r="A293" i="14"/>
  <c r="A297" i="15"/>
  <c r="A368" i="14"/>
  <c r="A372" i="15"/>
  <c r="A437" i="15"/>
  <c r="A433" i="14"/>
  <c r="A301" i="14"/>
  <c r="A305" i="15"/>
  <c r="A265" i="14"/>
  <c r="A269" i="15"/>
  <c r="A411" i="15"/>
  <c r="A407" i="14"/>
  <c r="A263" i="14"/>
  <c r="A267" i="15"/>
  <c r="A282" i="14"/>
  <c r="A286" i="15"/>
  <c r="A339" i="14"/>
  <c r="A343" i="15"/>
  <c r="A401" i="14"/>
  <c r="A405" i="15"/>
  <c r="A335" i="14"/>
  <c r="A339" i="15"/>
  <c r="A412" i="14"/>
  <c r="A416" i="15"/>
  <c r="A452" i="14"/>
  <c r="A456" i="15"/>
  <c r="A394" i="15"/>
  <c r="A390" i="14"/>
  <c r="A340" i="15"/>
  <c r="A336" i="14"/>
  <c r="A302" i="14"/>
  <c r="A306" i="15"/>
  <c r="A348" i="14"/>
  <c r="A352" i="15"/>
  <c r="A391" i="14"/>
  <c r="A395" i="15"/>
  <c r="A451" i="14"/>
  <c r="A455" i="15"/>
  <c r="A314" i="15"/>
  <c r="A310" i="14"/>
  <c r="A358" i="15"/>
  <c r="A354" i="14"/>
  <c r="A454" i="15"/>
  <c r="A450" i="14"/>
  <c r="A425" i="15"/>
  <c r="A421" i="14"/>
  <c r="A329" i="15"/>
  <c r="A325" i="14"/>
  <c r="A445" i="15"/>
  <c r="A441" i="14"/>
  <c r="A461" i="15"/>
  <c r="A457" i="14"/>
  <c r="A418" i="15"/>
  <c r="A414" i="14"/>
  <c r="A336" i="15"/>
  <c r="A332" i="14"/>
  <c r="A384" i="14"/>
  <c r="A388" i="15"/>
  <c r="A284" i="15"/>
  <c r="A280" i="14"/>
  <c r="A420" i="14"/>
  <c r="A424" i="15"/>
  <c r="A380" i="15"/>
  <c r="A376" i="14"/>
  <c r="A279" i="15"/>
  <c r="A275" i="14"/>
  <c r="A285" i="14"/>
  <c r="A289" i="15"/>
  <c r="A389" i="15"/>
  <c r="A385" i="14"/>
  <c r="A280" i="15"/>
  <c r="A276" i="14"/>
  <c r="A402" i="15"/>
  <c r="A398" i="14"/>
  <c r="A394" i="14"/>
  <c r="A398" i="15"/>
  <c r="A279" i="14"/>
  <c r="A283" i="15"/>
  <c r="A328" i="15"/>
  <c r="A324" i="14"/>
  <c r="A413" i="15"/>
  <c r="A409" i="14"/>
  <c r="A304" i="15"/>
  <c r="A300" i="14"/>
  <c r="A341" i="14"/>
  <c r="A345" i="15"/>
  <c r="A305" i="14"/>
  <c r="A309" i="15"/>
  <c r="A331" i="14"/>
  <c r="A335" i="15"/>
  <c r="A337" i="14"/>
  <c r="A341" i="15"/>
  <c r="A358" i="14"/>
  <c r="A362" i="15"/>
  <c r="A365" i="15"/>
  <c r="A361" i="14"/>
  <c r="A419" i="15"/>
  <c r="A415" i="14"/>
  <c r="A435" i="15"/>
  <c r="A431" i="14"/>
  <c r="A428" i="15"/>
  <c r="A424" i="14"/>
  <c r="A456" i="14"/>
  <c r="A460" i="15"/>
  <c r="A428" i="14"/>
  <c r="A432" i="15"/>
  <c r="A307" i="15"/>
  <c r="A303" i="14"/>
  <c r="A354" i="15"/>
  <c r="A350" i="14"/>
  <c r="A269" i="14"/>
  <c r="A273" i="15"/>
  <c r="A372" i="14"/>
  <c r="A376" i="15"/>
  <c r="A302" i="15"/>
  <c r="A298" i="14"/>
  <c r="A400" i="14"/>
  <c r="A404" i="15"/>
  <c r="A375" i="14"/>
  <c r="A379" i="15"/>
  <c r="A347" i="14"/>
  <c r="A351" i="15"/>
  <c r="A431" i="15"/>
  <c r="A427" i="14"/>
  <c r="A333" i="14"/>
  <c r="A337" i="15"/>
  <c r="A349" i="15"/>
  <c r="A345" i="14"/>
  <c r="A360" i="14"/>
  <c r="A364" i="15"/>
  <c r="A317" i="14"/>
  <c r="A321" i="15"/>
  <c r="A361" i="15"/>
  <c r="A357" i="14"/>
  <c r="A443" i="14"/>
  <c r="A447" i="15"/>
  <c r="A379" i="14"/>
  <c r="A383" i="15"/>
  <c r="A360" i="15"/>
  <c r="A356" i="14"/>
  <c r="A419" i="14"/>
  <c r="A423" i="15"/>
  <c r="A440" i="14"/>
  <c r="A444" i="15"/>
  <c r="A399" i="15"/>
  <c r="A395" i="14"/>
  <c r="A441" i="15"/>
  <c r="A437" i="14"/>
  <c r="A400" i="15"/>
  <c r="A396" i="14"/>
  <c r="A348" i="15"/>
  <c r="A344" i="14"/>
  <c r="A374" i="14"/>
  <c r="A378" i="15"/>
  <c r="A313" i="15"/>
  <c r="A309" i="14"/>
  <c r="A455" i="14"/>
  <c r="A459" i="15"/>
  <c r="A300" i="15"/>
  <c r="A296" i="14"/>
  <c r="A466" i="15"/>
  <c r="A462" i="14"/>
  <c r="A324" i="15"/>
  <c r="A320" i="14"/>
  <c r="A351" i="14"/>
  <c r="A355" i="15"/>
  <c r="A377" i="15"/>
  <c r="A373" i="14"/>
  <c r="A268" i="14"/>
  <c r="A272" i="15"/>
  <c r="A429" i="15"/>
  <c r="A425" i="14"/>
  <c r="A426" i="15"/>
  <c r="A422" i="14"/>
  <c r="A381" i="14"/>
  <c r="A385" i="15"/>
  <c r="A296" i="15"/>
  <c r="A292" i="14"/>
  <c r="A408" i="15"/>
  <c r="A404" i="14"/>
  <c r="A315" i="14"/>
  <c r="A319" i="15"/>
  <c r="A408" i="14"/>
  <c r="A412" i="15"/>
  <c r="A461" i="14"/>
  <c r="A465" i="15"/>
  <c r="A294" i="14"/>
  <c r="A298" i="15"/>
  <c r="A420" i="15"/>
  <c r="A416" i="14"/>
  <c r="A282" i="15"/>
  <c r="A278" i="14"/>
  <c r="A326" i="14"/>
  <c r="A330" i="15"/>
  <c r="A454" i="14"/>
  <c r="A458" i="15"/>
  <c r="A344" i="15"/>
  <c r="A340" i="14"/>
  <c r="A281" i="14"/>
  <c r="A285" i="15"/>
  <c r="A457" i="15"/>
  <c r="A453" i="14"/>
  <c r="A311" i="14"/>
  <c r="A315" i="15"/>
  <c r="A362" i="14"/>
  <c r="A366" i="15"/>
  <c r="A316" i="14"/>
  <c r="A320" i="15"/>
  <c r="A330" i="14"/>
  <c r="A334" i="15"/>
  <c r="A447" i="14"/>
  <c r="A451" i="15"/>
  <c r="A329" i="14"/>
  <c r="A333" i="15"/>
  <c r="A346" i="14"/>
  <c r="A350" i="15"/>
  <c r="A318" i="15"/>
  <c r="A314" i="14"/>
  <c r="A436" i="14"/>
  <c r="A440" i="15"/>
  <c r="A409" i="15"/>
  <c r="A405" i="14"/>
  <c r="A272" i="14"/>
  <c r="A276" i="15"/>
  <c r="A410" i="15"/>
  <c r="A406" i="14"/>
  <c r="A450" i="15"/>
  <c r="A446" i="14"/>
  <c r="A293" i="15"/>
  <c r="A289" i="14"/>
  <c r="A353" i="14"/>
  <c r="A357" i="15"/>
  <c r="A384" i="15"/>
  <c r="A380" i="14"/>
  <c r="A292" i="15"/>
  <c r="A288" i="14"/>
  <c r="A318" i="14"/>
  <c r="A322" i="15"/>
  <c r="A421" i="15"/>
  <c r="A417" i="14"/>
  <c r="A365" i="14"/>
  <c r="A369" i="1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8" authorId="0" shapeId="0" xr:uid="{15A160B2-7423-4DBD-80D3-94D456B476ED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команд сотрудников, непосредственно связ-х
</t>
        </r>
      </text>
    </comment>
  </commentList>
</comments>
</file>

<file path=xl/sharedStrings.xml><?xml version="1.0" encoding="utf-8"?>
<sst xmlns="http://schemas.openxmlformats.org/spreadsheetml/2006/main" count="2055" uniqueCount="447">
  <si>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</si>
  <si>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</si>
  <si>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</si>
  <si>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</si>
  <si>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</si>
  <si>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</si>
  <si>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</si>
  <si>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</si>
  <si>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ИТОГО ОПЛАТА ТРУДА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</si>
  <si>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</si>
  <si>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</si>
  <si>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</si>
  <si>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</si>
  <si>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</si>
  <si>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</si>
  <si>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</si>
  <si>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</si>
  <si>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</si>
  <si>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</si>
  <si>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</si>
  <si>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</si>
  <si>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</si>
  <si>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</si>
  <si>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ИТОГО СОДЕРЖАНИЕ ОБЪЕКТОВ НЕДВИЖ. ИМУЩЕСТВА</t>
  </si>
  <si>
    <t>Наименование услуг связи</t>
  </si>
  <si>
    <t>Месяцев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</si>
  <si>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</si>
  <si>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</si>
  <si>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</si>
  <si>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</si>
  <si>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</si>
  <si>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</si>
  <si>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t>Затраты на общехозяйственные нужды, руб.</t>
  </si>
  <si>
    <t>Базовый норматив затрат на оказание услуги,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</si>
  <si>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</si>
  <si>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</si>
  <si>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</si>
  <si>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Гбайт</t>
  </si>
  <si>
    <t>мин</t>
  </si>
  <si>
    <t xml:space="preserve">Ед. </t>
  </si>
  <si>
    <t>4 = 2 * 3</t>
  </si>
  <si>
    <t xml:space="preserve">ФОТ с учетом количества ставок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</si>
  <si>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</si>
  <si>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</si>
  <si>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</si>
  <si>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>Фонд заработной платы – в соответствии со штатным расписанием (с учетом стимулирующих выплат) по каждой группе должностей. Начисления на ФОТ – коэффициент 1,302</t>
  </si>
  <si>
    <t>Учреждение: Муниципальное бюджетное учреждение  «Молодежный центр » Северо- Енисейского района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</si>
  <si>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</si>
  <si>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</si>
  <si>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</si>
  <si>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</si>
  <si>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r>
      <t xml:space="preserve">(ФОТ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мес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  ÷ 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</si>
  <si>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</si>
  <si>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</si>
  <si>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</si>
  <si>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</si>
  <si>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</si>
  <si>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Итого</t>
  </si>
  <si>
    <t>ИТОГО командировочные расходы</t>
  </si>
  <si>
    <t xml:space="preserve">Командировочные  расходы непосредственно  связанных с выполнением работы </t>
  </si>
  <si>
    <t>Наименование должностей</t>
  </si>
  <si>
    <t>Среднемесячный фонд заработной платы</t>
  </si>
  <si>
    <t>Среднемесячная заработная плата</t>
  </si>
  <si>
    <t>Замена на время отпуска (20% на 2 месяца)</t>
  </si>
  <si>
    <t>Годовой фонд заработной платы (211)</t>
  </si>
  <si>
    <t>Страховые взносы (213)</t>
  </si>
  <si>
    <t>ИТОГО ФОТ</t>
  </si>
  <si>
    <t>Для расчета норм затрат</t>
  </si>
  <si>
    <t>5=4*3</t>
  </si>
  <si>
    <t>6 = 3*4*5</t>
  </si>
  <si>
    <t>6=5*4*3</t>
  </si>
  <si>
    <t>Расчет годового фонда оплаты труда Молодежный центр на 2017 год</t>
  </si>
  <si>
    <t>Молодежный центр</t>
  </si>
  <si>
    <t>фонд на 2017</t>
  </si>
  <si>
    <t>з/п филиппова</t>
  </si>
  <si>
    <t>=+ разн в оклад</t>
  </si>
  <si>
    <t>з/п хисамов</t>
  </si>
  <si>
    <t>замена на время отпуска</t>
  </si>
  <si>
    <t>разница в з/п</t>
  </si>
  <si>
    <t>*12 мес</t>
  </si>
  <si>
    <t>ИТОГО расходы</t>
  </si>
  <si>
    <t>В данном учреждении планируются</t>
  </si>
  <si>
    <t xml:space="preserve">Прочие расходы, иные выплаты населению непосредственно  связанных с выполнением работы </t>
  </si>
  <si>
    <t>МВт час.</t>
  </si>
  <si>
    <t>шт</t>
  </si>
  <si>
    <t>Затраты, непосредственно связанные с выполнением работы руб.</t>
  </si>
  <si>
    <t>кол-во номеров</t>
  </si>
  <si>
    <t>Рабочий по обслуживанию здания</t>
  </si>
  <si>
    <t>ИТОГО</t>
  </si>
  <si>
    <r>
      <t xml:space="preserve">5 = 3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4</t>
    </r>
  </si>
  <si>
    <t>Тариф (цена), руб.</t>
  </si>
  <si>
    <t>Тариф (цена), руб</t>
  </si>
  <si>
    <t>Итого оплата труда</t>
  </si>
  <si>
    <t>Методист</t>
  </si>
  <si>
    <t>от1</t>
  </si>
  <si>
    <t>из</t>
  </si>
  <si>
    <t>пм3</t>
  </si>
  <si>
    <t>ку</t>
  </si>
  <si>
    <t>сни</t>
  </si>
  <si>
    <t>ус</t>
  </si>
  <si>
    <t>от2</t>
  </si>
  <si>
    <t>пз</t>
  </si>
  <si>
    <t>ту</t>
  </si>
  <si>
    <t>соцди</t>
  </si>
  <si>
    <t>фот по расч</t>
  </si>
  <si>
    <t>фот по меропр д/б</t>
  </si>
  <si>
    <t>ИТОГО КОМАНДИРОВОЧНЫЕ УСЛУГИ</t>
  </si>
  <si>
    <t>Наименование командировочных расходов</t>
  </si>
  <si>
    <t>Комплексное обслуживание системы тепловодоснабжения и конструктивных элементов здания</t>
  </si>
  <si>
    <t>5=3х4</t>
  </si>
  <si>
    <t xml:space="preserve"> Прочие выплаты работникам, непосредственно Не связанным с выполнением работы</t>
  </si>
  <si>
    <t>Наименование расходов</t>
  </si>
  <si>
    <t>Численность работников, получающих пособие</t>
  </si>
  <si>
    <t>Размер выплаты (пособия) в месяц, руб</t>
  </si>
  <si>
    <t>Сумма, руб (гр.3*гр.4*гр.5)</t>
  </si>
  <si>
    <t>Пособие по уходу за ребенком до 3-х лет</t>
  </si>
  <si>
    <t>Количество выплат в год на одного работника</t>
  </si>
  <si>
    <t>разница</t>
  </si>
  <si>
    <t xml:space="preserve">Прочие расходы, иные выплаты, непосредственно  связанные с выполнением работы </t>
  </si>
  <si>
    <t>ИТОГО РАСХОДЫ</t>
  </si>
  <si>
    <t>Наименование  услуг</t>
  </si>
  <si>
    <t>Наименование услуг</t>
  </si>
  <si>
    <t>ед</t>
  </si>
  <si>
    <t>сут</t>
  </si>
  <si>
    <t xml:space="preserve">Прочие расходы, иные выплаты непосредственно  связанные с выполнением работы 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</si>
  <si>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</si>
  <si>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Значения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</si>
  <si>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</si>
  <si>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</si>
  <si>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</si>
  <si>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</si>
  <si>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</si>
  <si>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</si>
  <si>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</si>
  <si>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</si>
  <si>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2.Натуральные нормы на общехозяйственные нужды</t>
  </si>
  <si>
    <t>2.1Коммунальные услуги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</si>
  <si>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</si>
  <si>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</si>
  <si>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</si>
  <si>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Специалист по работе с молодежью</t>
  </si>
  <si>
    <t>Водитель</t>
  </si>
  <si>
    <t>Уборщик служебных помещений</t>
  </si>
  <si>
    <t>шт. 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</si>
  <si>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</si>
  <si>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</si>
  <si>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2.5 Прочие выплаты работникам, непосредственно Не связанным с выполнением работы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</si>
  <si>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</si>
  <si>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</si>
  <si>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2.8 Общехозяйственные нужды</t>
  </si>
  <si>
    <t>натуральных норм, необходимых для определения базовых нормативов затрат на оказание муниципальной работы</t>
  </si>
  <si>
    <t>046490000132D02500310051100000000000005100101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</si>
  <si>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</si>
  <si>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046490000132D02500310050100000000000006100101</t>
  </si>
  <si>
    <t>046492222132D0250031004910000000000000010101</t>
  </si>
  <si>
    <t>Установленная численность, единиц</t>
  </si>
  <si>
    <t>Среднемесячный размер оплаты труда на одного работника, руб</t>
  </si>
  <si>
    <t>Всего</t>
  </si>
  <si>
    <t>Сумма фонда для повышения на 4%</t>
  </si>
  <si>
    <t>сумма выделенной субсидии</t>
  </si>
  <si>
    <t xml:space="preserve">Заведующий </t>
  </si>
  <si>
    <t xml:space="preserve">Специалист по работе с молодежью      </t>
  </si>
  <si>
    <t>Водитель автомобиля</t>
  </si>
  <si>
    <t>Рабочий по комплексному обслуживанию здания</t>
  </si>
  <si>
    <t xml:space="preserve">Сторож </t>
  </si>
  <si>
    <t>Страховые взносы</t>
  </si>
  <si>
    <t>1.     Расчеты (обоснования) выплат персоналу, непосредственно связанному с выполнением работы (краевая субсидия на повышение)</t>
  </si>
  <si>
    <t>1.     Расчеты (обоснования) выплат персоналу, непосредственно НЕ связанному с выполнением работы (краевая субсидия на повышение)</t>
  </si>
  <si>
    <t>зп</t>
  </si>
  <si>
    <t>годовой фонд</t>
  </si>
  <si>
    <t>1.     Расчеты (обоснования) выплат персоналу, непосредственно связанному с выполнением работы (краевая субсидия Молодежь в XXI веке)</t>
  </si>
  <si>
    <t xml:space="preserve">(ФОТ × 12 мес × 1,302  ÷ </t>
  </si>
  <si>
    <t xml:space="preserve">7= 2 × 12 ×1,302÷ </t>
  </si>
  <si>
    <t xml:space="preserve">8 = 6× 7 </t>
  </si>
  <si>
    <t>5 = 3 × 4</t>
  </si>
  <si>
    <t>8 = 6 × 7</t>
  </si>
  <si>
    <t>Абоненская плата за услуги связи, номеров</t>
  </si>
  <si>
    <t>Количество платежей в год</t>
  </si>
  <si>
    <t>Провоз груза 2000 кг (1 кг=9,50 руб)</t>
  </si>
  <si>
    <t>всего 611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</si>
  <si>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</si>
  <si>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 xml:space="preserve">Уборка территории от снега </t>
  </si>
  <si>
    <t>№ п/п</t>
  </si>
  <si>
    <t>Количество, шт</t>
  </si>
  <si>
    <t>Средняя стоимость, руб</t>
  </si>
  <si>
    <t>Сумма, руб (гр.3*гр.4)</t>
  </si>
  <si>
    <t>Наименование показателяобъема : количество мероприятий (штук)</t>
  </si>
  <si>
    <t>Заведующий МЦ</t>
  </si>
  <si>
    <t>Суточные</t>
  </si>
  <si>
    <t>Проезд</t>
  </si>
  <si>
    <t>сутки</t>
  </si>
  <si>
    <t>10 коммандировок в год</t>
  </si>
  <si>
    <t>дог</t>
  </si>
  <si>
    <r>
      <t>м</t>
    </r>
    <r>
      <rPr>
        <vertAlign val="superscript"/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</si>
  <si>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 xml:space="preserve">Наименование услуг </t>
  </si>
  <si>
    <t>Услуги СЕМИС подписка</t>
  </si>
  <si>
    <t>Оплата проезда к месту коммандировки  (10 команд. в год )</t>
  </si>
  <si>
    <t>Суточные при служебных коммандировках (10 команд. в год )</t>
  </si>
  <si>
    <t>Найм жилья в командировке (10 команд. в год )</t>
  </si>
  <si>
    <t>Штатное расписание: 10,1 человек</t>
  </si>
  <si>
    <t xml:space="preserve">Услуги охраны  </t>
  </si>
  <si>
    <t>Обслуживание систем охранных средств сигнализации (тревожная кнопка)</t>
  </si>
  <si>
    <t>Профилактическая дезинфекция</t>
  </si>
  <si>
    <t>Страховая премия по полису ОСАГО за УАЗ</t>
  </si>
  <si>
    <t>Кран шаровый</t>
  </si>
  <si>
    <t>ТКО</t>
  </si>
  <si>
    <t>Туалетная бумага</t>
  </si>
  <si>
    <t>Жидкое мыло</t>
  </si>
  <si>
    <t>Проезд к месту учебы</t>
  </si>
  <si>
    <t>Договор осмотр технического состояния автомобиля</t>
  </si>
  <si>
    <t>Итого:</t>
  </si>
  <si>
    <t xml:space="preserve">Нормативные затраты на выполнение работы  </t>
  </si>
  <si>
    <t xml:space="preserve">Нормативные затраты на выполнение работы:  </t>
  </si>
  <si>
    <t>Работа:</t>
  </si>
  <si>
    <t xml:space="preserve">Работа: </t>
  </si>
  <si>
    <t>Средства на повышение с 1 октября 2019 года на 4,3 процента заработной платы работников бюджетной сферы</t>
  </si>
  <si>
    <t>Средства на повышение минимальных размеров окладов</t>
  </si>
  <si>
    <t>Затраты на оплату труда работников, непосредственно связанных с выполнением работы</t>
  </si>
  <si>
    <t>Затраты разносятся между работами пропорционально количеству проводимых мероприятий (показатель объема)</t>
  </si>
  <si>
    <t>Наименование показателя объема : количество мероприятий (штук)</t>
  </si>
  <si>
    <t>Участие подростков Северо-Енисейского района в ТИМ "Юниор"</t>
  </si>
  <si>
    <t>Суточные подростки</t>
  </si>
  <si>
    <t>Проживание подростки</t>
  </si>
  <si>
    <t>Участие молодежи Северо-Енисейского района в ТИМ "Бирюса"</t>
  </si>
  <si>
    <t>Проживание</t>
  </si>
  <si>
    <t>Участие молодежи Северо-Енисейского района в инфраструктурном проекте "Новый фарватер" (г. Лесосибирск)</t>
  </si>
  <si>
    <t>Расходные материалы к мероприятиям</t>
  </si>
  <si>
    <t>Наградная продукция к мероприям</t>
  </si>
  <si>
    <t>Проезд детей</t>
  </si>
  <si>
    <t>Проживание детей 10 детей</t>
  </si>
  <si>
    <t>Суточные детей 10</t>
  </si>
  <si>
    <t>Участие подростков, участников ВПК, в сдаче на право ношения спецжетона КРОО «Ветераны Спецназа» г. Красноярск</t>
  </si>
  <si>
    <t>Проживание детей 2 детей</t>
  </si>
  <si>
    <t>Суточные детей 2</t>
  </si>
  <si>
    <t>Участие в Слете актива движения ЮНАРМИЯ в ЦДП "Юнармия" (п. Емельяново)</t>
  </si>
  <si>
    <t>Участие молодежи Северо-Енисейского района в Российском патриотическом фестивале в г. Красноярск</t>
  </si>
  <si>
    <t xml:space="preserve">Военно-спортивная игра «Сибирский щит: Орленок». Участие в Зональном этапе. </t>
  </si>
  <si>
    <t>Проезд детей 6 чел</t>
  </si>
  <si>
    <t>Проживание детей 6 чел</t>
  </si>
  <si>
    <t>Суточные детей 6 чел</t>
  </si>
  <si>
    <t>Проекты Территория 2020</t>
  </si>
  <si>
    <t>Расходные материалы по проектам</t>
  </si>
  <si>
    <t>Наградная продукция к мероприятим</t>
  </si>
  <si>
    <t>(плановое задание 2020 года)</t>
  </si>
  <si>
    <t xml:space="preserve">Затраты на оплату труда работников, непосредственно НЕ связанных с выполнением работы </t>
  </si>
  <si>
    <t xml:space="preserve">Проживание </t>
  </si>
  <si>
    <t>19 командировок</t>
  </si>
  <si>
    <t>19 коммандировки в год</t>
  </si>
  <si>
    <t xml:space="preserve">Командировочные  расходы непосредственно связанных с выполнением работы </t>
  </si>
  <si>
    <t xml:space="preserve">1.     Расчеты (обоснования) выплат персоналу, непосредственно НЕ связанному с выполнением работы </t>
  </si>
  <si>
    <t xml:space="preserve">Водоснабжение </t>
  </si>
  <si>
    <t>Водоотведение (септик)</t>
  </si>
  <si>
    <t>Электроэнергия (резерв)</t>
  </si>
  <si>
    <t>переговоры по району, мин</t>
  </si>
  <si>
    <t>Переговоры за пределами района,мин</t>
  </si>
  <si>
    <t xml:space="preserve">Абоненская плата за услуги Интернет </t>
  </si>
  <si>
    <t>Почтовые конверты</t>
  </si>
  <si>
    <t>Техническое обслуживание систем пожарной сигнализации</t>
  </si>
  <si>
    <t>Медосмотр при устройстве на работу</t>
  </si>
  <si>
    <t>Диагностика бытовой и оргтехники для определения возможности ее дальнейшего использования (244/226)</t>
  </si>
  <si>
    <t>Изготовление снежных фигур</t>
  </si>
  <si>
    <t>Пиломатериал</t>
  </si>
  <si>
    <t>Тонеры для картриджей Kyocera</t>
  </si>
  <si>
    <t>Комплект тонеров для цветного принтера Canon</t>
  </si>
  <si>
    <t>Комплект тонера для цветного принтера Hp</t>
  </si>
  <si>
    <t>Флеш накопители  16 гб</t>
  </si>
  <si>
    <t>Флеш накопители  64 гб</t>
  </si>
  <si>
    <t>Мышь USB</t>
  </si>
  <si>
    <t xml:space="preserve">Мешки для мусора </t>
  </si>
  <si>
    <t>Тряпки для мытья</t>
  </si>
  <si>
    <t>Бытовая химия</t>
  </si>
  <si>
    <t>Фанера</t>
  </si>
  <si>
    <t>Чехол для кресла мешка</t>
  </si>
  <si>
    <t>Наполнитель для кресла мешка</t>
  </si>
  <si>
    <t>ГСМ УАЗ (Масло двигатель)</t>
  </si>
  <si>
    <t>Антифриз</t>
  </si>
  <si>
    <t>Баннера</t>
  </si>
  <si>
    <t>Гвозди</t>
  </si>
  <si>
    <t>Саморезы</t>
  </si>
  <si>
    <t>Инструмент металлический ручной</t>
  </si>
  <si>
    <t>Краска эмаль</t>
  </si>
  <si>
    <t>Краска ВДН</t>
  </si>
  <si>
    <t>Кисти</t>
  </si>
  <si>
    <t>Перчатка пвх</t>
  </si>
  <si>
    <t>краска кудо</t>
  </si>
  <si>
    <t>Валик+ванночка</t>
  </si>
  <si>
    <t>Ножницыы</t>
  </si>
  <si>
    <t>Канцелярские расходники</t>
  </si>
  <si>
    <t>Канцелярия (ручки, карандаши)</t>
  </si>
  <si>
    <t>Офисные принадлежности (папки, скоросшиватели, файлы)</t>
  </si>
  <si>
    <t>Лампы</t>
  </si>
  <si>
    <t>Батерейки</t>
  </si>
  <si>
    <t>Бумага А4</t>
  </si>
  <si>
    <t>Грабли, лопаты</t>
  </si>
  <si>
    <t>Коврик гимнастический</t>
  </si>
  <si>
    <t>ГСМ Бензин</t>
  </si>
  <si>
    <t>Наименование показателя объема : колличество мероприятий (штук)</t>
  </si>
  <si>
    <t>(плановое задание 2021 года)</t>
  </si>
  <si>
    <t>(1774,4 часа ×</t>
  </si>
  <si>
    <t>4 = 3 × 1774,4</t>
  </si>
  <si>
    <t>1774,4 часов)</t>
  </si>
  <si>
    <t>Почтовые конверты (упак 50 шт)</t>
  </si>
  <si>
    <t>Провоз груза 2000 кг (1 кг=10 руб)</t>
  </si>
  <si>
    <t xml:space="preserve">Мониторинг систем пожарной сигнализации  </t>
  </si>
  <si>
    <t>Обслуживание системы видеонаблюдения</t>
  </si>
  <si>
    <t>Заправка катриджей</t>
  </si>
  <si>
    <t>5 = 3 ×4</t>
  </si>
  <si>
    <t>Предрейсовое медицинское обследование 200дней*85руб</t>
  </si>
  <si>
    <t>Приобретение программного обеспечения</t>
  </si>
  <si>
    <t>чел</t>
  </si>
  <si>
    <t>Оплата проезда к месту коммандировки  (19 команд. в год )</t>
  </si>
  <si>
    <t>Суточные при служебных коммандировках (19 команд. в год )</t>
  </si>
  <si>
    <t>Найм жилья в командировке (19 команд. в год )</t>
  </si>
  <si>
    <t>Проезд детей (10 детей)</t>
  </si>
  <si>
    <t>Суточные детей (10 детей)</t>
  </si>
  <si>
    <t>Поисковая экспедиция</t>
  </si>
  <si>
    <t>Наградная продукция к мероприятиям</t>
  </si>
  <si>
    <t>Георгиевская лента (бабина)</t>
  </si>
  <si>
    <t>Лампада с вкладышем</t>
  </si>
  <si>
    <t>Брусок 25*25*100</t>
  </si>
  <si>
    <t>(17740,4 часа ×</t>
  </si>
  <si>
    <t>Поддержка проектов в рамках грантового конкурса Территория Красноярский край</t>
  </si>
  <si>
    <t>Приложение № 1</t>
  </si>
  <si>
    <t>Планируемое число  в год:  35   мероприятий (штук) (показатель объема услуги - задание)</t>
  </si>
  <si>
    <t>(плановое задание 2022 года)</t>
  </si>
  <si>
    <t>Проезд подростков 10 детей</t>
  </si>
  <si>
    <t>Проезд 5 участников</t>
  </si>
  <si>
    <t>Проезд 4 детей</t>
  </si>
  <si>
    <t>6=5*0,2672</t>
  </si>
  <si>
    <t>Возмещение мед осмотра (112/212)</t>
  </si>
  <si>
    <t>Изготовление площадки на заднем дворе учреждения</t>
  </si>
  <si>
    <t>Оплата пени, штрафов (853/291)</t>
  </si>
  <si>
    <t>Обучение персонала</t>
  </si>
  <si>
    <t>Переподготовка</t>
  </si>
  <si>
    <t>Рабочих часов в год:1775,4 часа – производственный календарь на 2022 год</t>
  </si>
  <si>
    <t>(1775,4 часа ×</t>
  </si>
  <si>
    <t>4 = 3 × 1775,4</t>
  </si>
  <si>
    <t>1775,4 часов)</t>
  </si>
  <si>
    <t>Планируемое число  в год: 48 колличество мероприятий (штук)(показатель объема услуги - задание)</t>
  </si>
  <si>
    <t xml:space="preserve">Проживание детей  </t>
  </si>
  <si>
    <t xml:space="preserve">Суточные детей </t>
  </si>
  <si>
    <t>Участие команды ВПО Северо-Енисейского района в краевом сборе-конкурсе курсантов военно-патриотических объединений "Слет Патриотов-2022" (Манский район)</t>
  </si>
  <si>
    <t xml:space="preserve">Проезд детей </t>
  </si>
  <si>
    <t>Экипировка и форма для Юнармии</t>
  </si>
  <si>
    <t>6=5*0,3664</t>
  </si>
  <si>
    <t>1.     Расчеты (обоснования) выплат персоналу, непосредственно НЕ связанному с выполнением работы (доплата до МРОТ)</t>
  </si>
  <si>
    <t xml:space="preserve"> Расчеты (обоснования) выплат персоналу, непосредственно НЕ связанному с выполнением работы (доплата до МРОТ)</t>
  </si>
  <si>
    <t>    Расчеты (обоснования) выплат персоналу, непосредственно НЕ связанному с выполнением работы (доплата до МРОТ)</t>
  </si>
  <si>
    <t>на 13.07.2022 год</t>
  </si>
  <si>
    <t>Участие подростков Северо-Енисейского района в Дельфийских играх</t>
  </si>
  <si>
    <t>Проезд участника</t>
  </si>
  <si>
    <t>Участие в смотре-конкурсе по строевой подготовке в гор Красноярске</t>
  </si>
  <si>
    <t>проживание участников</t>
  </si>
  <si>
    <t xml:space="preserve">Проезд участников </t>
  </si>
  <si>
    <t>суточные участников</t>
  </si>
  <si>
    <t>черенок для граблей</t>
  </si>
  <si>
    <t>грабли</t>
  </si>
  <si>
    <t>провод аккустический</t>
  </si>
  <si>
    <t xml:space="preserve">Футболка оверсайз «Чистая соль», черная </t>
  </si>
  <si>
    <t>Банер "молодежная премия"</t>
  </si>
  <si>
    <t>ТОС</t>
  </si>
  <si>
    <t>Пена монт проф Hardy 65 всесез.65л 1000мл клап.надеж.фикс A1487Z</t>
  </si>
  <si>
    <t>ПРОЕКТ ЖИВАЯ ПАМЯТЬ</t>
  </si>
  <si>
    <t>Серебрянка 100гр</t>
  </si>
  <si>
    <t>Перчатки х/б 10 кл. 5 нитей пвх Точка Стандарт/10/250/</t>
  </si>
  <si>
    <t>ЭкоПолимер Мешки д/мус.особопр 120л*25шт 70*110 40 мкм ПВД</t>
  </si>
  <si>
    <t>Эмаль ПФ-115 алк.красная 2,7кг Farbitex Ф3463160</t>
  </si>
  <si>
    <t>Растворитель 646 Вика 5л</t>
  </si>
  <si>
    <t>Кисть Акор "Эмали" КФ-50*12 натур.щетина /10/380/</t>
  </si>
  <si>
    <t>Кисть Акор "Эмали" КФ-35*10 натур.щетина /10/660/</t>
  </si>
  <si>
    <t>Кисть Акор "Эмали" КФ-70*12 натур.щетина /10/260/</t>
  </si>
  <si>
    <t>Ванночка малярная 37*34см /10/50/</t>
  </si>
  <si>
    <t>Олифа (канистра) 5,0л Farbitex (1) Ф9009000</t>
  </si>
  <si>
    <t>Магнитный баннер</t>
  </si>
  <si>
    <t>Флажок бумажный на палочке</t>
  </si>
  <si>
    <t>Подставки по сувенир с шильдом и гравировкой</t>
  </si>
  <si>
    <t>Хэштег ПВХ, белый</t>
  </si>
  <si>
    <t>Худи однотонное красное</t>
  </si>
  <si>
    <t>Футболка однотонная красная</t>
  </si>
  <si>
    <t>Искусственная трава ландшафтная 30 мм ширина 2 м</t>
  </si>
  <si>
    <t>наградные статуэтки</t>
  </si>
  <si>
    <t>Ед изм</t>
  </si>
  <si>
    <t>уличная ткань оксфорд хаки</t>
  </si>
  <si>
    <t>уличная ткань оксфорд коричневый</t>
  </si>
  <si>
    <t>уличная ткань оксфорд черный</t>
  </si>
  <si>
    <t xml:space="preserve">шнур хозяйственный </t>
  </si>
  <si>
    <t>полог брезентовый</t>
  </si>
  <si>
    <t>брезент отрез</t>
  </si>
  <si>
    <t>удлинитель атлант</t>
  </si>
  <si>
    <t>удлинитель силовой</t>
  </si>
  <si>
    <t>Стрела для безопасной стрельбы</t>
  </si>
  <si>
    <t>Мишень для лучного боя</t>
  </si>
  <si>
    <t>Сменный наконечник для стрелы</t>
  </si>
  <si>
    <t>Ложка чайная одноразовая ПС 125мм (200/4000)</t>
  </si>
  <si>
    <t xml:space="preserve">Стакан 350 мл бумажн крафт д/гор напит </t>
  </si>
  <si>
    <t>Стакан 250 мл д/гор напит под крафт</t>
  </si>
  <si>
    <t>ПРОЕКТ "МОЛОДЫЕ И ЗДОРОВЫЕ"</t>
  </si>
  <si>
    <t>Коврик для фитнеса (Мат пазл)</t>
  </si>
  <si>
    <t>Скакалка Kettler</t>
  </si>
  <si>
    <t>Блок для занятия йогой</t>
  </si>
  <si>
    <t>ПРОЕКТ МАТЬ И ДИТЯ</t>
  </si>
  <si>
    <t>Набор фетра декоративного Gamma 20 см х 30 см ± 1-2 см 5 листов 195 г/кв.м</t>
  </si>
  <si>
    <t>Магнитная лента «Создай магниты» белая</t>
  </si>
  <si>
    <t>Деревянный магнит Пазл 114х73.</t>
  </si>
  <si>
    <t>Выдуй шарик! (2 штуки в упаковке. Цвета в ассортименте)</t>
  </si>
  <si>
    <t>Ветерок-вертушка 102475 Круть-верть 400190 в пакете</t>
  </si>
  <si>
    <t>AQUAELLE Спиртовые антисептические антибактериальные влажные салфетки medical, 300 штук</t>
  </si>
  <si>
    <t>Фотобумага LOMOND 2410023 самоклеющаяся глянцевая 4 части А4 (105 x 148,5 мм) 85 г/м2, 25 листов</t>
  </si>
  <si>
    <t>Аэробол для развития речевого дыхания "Дудочка с шариком", 2865274, цвета МИКС</t>
  </si>
  <si>
    <t>«Боулинг» игра для дыхательной гимнастики</t>
  </si>
  <si>
    <t>"BOOMZEE" BLS-30 НАБОР ВОЗДУШНЫХ ШАРОВ 30 СМ 10 ШТ. 02-АССОРТИ МЕТАЛЛИК</t>
  </si>
  <si>
    <t>Дыхательный тренажер "Качели", арт. П256</t>
  </si>
  <si>
    <t>Дыхательный тренажер "Тучка", арт. П258</t>
  </si>
  <si>
    <t>Пуговицы-фигурки. Цветы Dress It Up</t>
  </si>
  <si>
    <t>Пленка для ламинирования OfficeSpace А4 100мкм 100шт LF7089</t>
  </si>
  <si>
    <t>L-951 Деревянная заготовка Медаль 3,5см с ушком</t>
  </si>
  <si>
    <t>Ложка столовая одноразовая пластиковая 165 мм, белая, КОМПЛЕКТ 100 шт., СТАНДАРТ, LAIMA, 603079</t>
  </si>
  <si>
    <t>Пенопластовые заготовки для творчества «Шарики», 10 шт., 20 мм, остров сокровищ, 661344</t>
  </si>
  <si>
    <t>Набор самоцветов N1 500 гр., Сокровища Пирата, арт. 0017</t>
  </si>
  <si>
    <t>Я рисую, раскраска</t>
  </si>
  <si>
    <t>Карандаши цветные утолщенные ЮНЛАНДИЯ «МАЛЫШИ-КАРАНДАШИ», 12 цветов, укороченные заточенные, 181376</t>
  </si>
  <si>
    <t>Набор для лепки "Тесто пластилин", 12 цветов, в пак.</t>
  </si>
  <si>
    <t>«Занимательные книги»</t>
  </si>
  <si>
    <t>Клеевой пистолет малый премиум Hobby and Pro</t>
  </si>
  <si>
    <t>Клеевые стержни REXANT 7.4х200 мм, 10 шт. прозрачный</t>
  </si>
  <si>
    <t>Набор атласных лент «Нежный», 5 шт, размер 1 ленты: 6 мм × 23 ± 1 м</t>
  </si>
  <si>
    <t>Fancy Baby Мегатактилики / Сенсорные тактилики антистресс Тактильные массажные мячики набор 12 штук</t>
  </si>
  <si>
    <t>Трубочки для коктейля 10 шт 25х7х0,5 см бамбук</t>
  </si>
  <si>
    <t>Бумага cactus A6 CS-GA6230500 230 г/м² 500 лист., белый</t>
  </si>
  <si>
    <t>Бумага Lomond A4 Photo Paper  230 г/м² 50 лист., белый, матовая</t>
  </si>
  <si>
    <t>Бумага Lomond A4 Photo Paper 170 г/м² 100 лист, белый, матовая</t>
  </si>
  <si>
    <t>Бумага Lomond A4 Photo Paper 230 г/м2 50 лист., белый, глянц</t>
  </si>
  <si>
    <t>Бумага Lomond A4 Photo Paper 170 г/м² 100 лист, белый, глянц</t>
  </si>
  <si>
    <t>Фляжка-бутылка. Алюминиевая, белый цвет, объем 500мл, с поилкой</t>
  </si>
  <si>
    <t>Кружка керамическая, 330 мл, белая</t>
  </si>
  <si>
    <t>Ручка, УФ печать, пластиковая, автомат, зеленая</t>
  </si>
  <si>
    <t>Сумка шоппер, хлопок, 320 гр, премиум 40х40 см, с прямой цифровой печатью</t>
  </si>
  <si>
    <t>Пакет, пвд, белый, 20х30 см, 1 цвет</t>
  </si>
  <si>
    <t>Сумка поясная</t>
  </si>
  <si>
    <t>Футболка, 100% хлопок, кулирная гладь, белый цвет, цифровая печать</t>
  </si>
  <si>
    <t>Статуэтка на подставке из дерева 150 мм</t>
  </si>
  <si>
    <t>Статуэтка на подставке из дерева 200 мм Первый</t>
  </si>
  <si>
    <t xml:space="preserve">Медаль "Флэтбол" </t>
  </si>
  <si>
    <t>Приложение №1 к Приказу отдела физической культуры, спорта и молодежной политики Северо-Енисейского района от 13.07. 2022 № 51-ОС "О внесении изменений в приказ от 23.12.2021 № 93-ос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</si>
  <si>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Работы по специальной оценке условий труда</t>
  </si>
  <si>
    <t>Оценка профессиональных рисков охраны труда</t>
  </si>
  <si>
    <t>Приложение №1 к приложению 1  к Приказу отдела физической культуры, спорта и молодежной политики Северо-Енисейского района от 13.07. 2022 № 51-ОС "О внесении изменений в приказ от 23.12.2021 № 93-ос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</si>
</sst>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.0"/>
    <numFmt numFmtId="166" formatCode="#,##0.00000"/>
    <numFmt numFmtId="167" formatCode="0.000"/>
    <numFmt numFmtId="168" formatCode="#,##0.000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0.5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color rgb="FF00610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rgb="FFFF000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theme="1"/>
      <name val="Times New Roman"/>
      <family val="1"/>
      <charset val="204"/>
    </font>
    <font>
      <sz val="12"/>
      <color rgb="FF2C2D2E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5F8FF"/>
        <bgColor indexed="64"/>
      </patternFill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</fills>
  <borders count="4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26" fillId="6" borderId="0" applyNumberFormat="0" applyBorder="0" applyAlignment="0" applyProtection="0"/>
  </cellStyleXfs>
  <cellXfs count="831">
    <xf numFmtId="0" fontId="0" fillId="0" borderId="0" xfId="0"/>
    <xf numFmtId="4" fontId="0" fillId="0" borderId="0" xfId="0" applyNumberFormat="1"/>
    <xf numFmtId="0" fontId="0" fillId="4" borderId="0" xfId="0" applyFill="1"/>
    <xf numFmtId="0" fontId="9" fillId="4" borderId="0" xfId="0" applyFont="1" applyFill="1"/>
    <xf numFmtId="0" fontId="5" fillId="4" borderId="0" xfId="0" applyFont="1" applyFill="1" applyAlignment="1">
      <alignment horizontal="left" vertical="top" readingOrder="1"/>
    </xf>
    <xf numFmtId="4" fontId="7" fillId="4" borderId="1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 applyAlignment="1"/>
    <xf numFmtId="0" fontId="5" fillId="4" borderId="0" xfId="0" applyFont="1" applyFill="1"/>
    <xf numFmtId="0" fontId="5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vertical="center" readingOrder="1"/>
    </xf>
    <xf numFmtId="0" fontId="5" fillId="4" borderId="0" xfId="0" applyFont="1" applyFill="1" applyBorder="1" applyAlignment="1">
      <alignment horizontal="left" vertical="top" wrapText="1" readingOrder="1"/>
    </xf>
    <xf numFmtId="0" fontId="4" fillId="0" borderId="7" xfId="0" applyFont="1" applyBorder="1"/>
    <xf numFmtId="0" fontId="5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5" borderId="16" xfId="0" applyFont="1" applyFill="1" applyBorder="1" applyAlignment="1"/>
    <xf numFmtId="0" fontId="5" fillId="5" borderId="16" xfId="0" applyFont="1" applyFill="1" applyBorder="1" applyAlignment="1"/>
    <xf numFmtId="0" fontId="5" fillId="5" borderId="0" xfId="0" applyFont="1" applyFill="1" applyAlignment="1">
      <alignment horizontal="center"/>
    </xf>
    <xf numFmtId="0" fontId="5" fillId="5" borderId="7" xfId="0" applyFont="1" applyFill="1" applyBorder="1" applyAlignment="1">
      <alignment wrapText="1"/>
    </xf>
    <xf numFmtId="0" fontId="5" fillId="5" borderId="15" xfId="0" applyFont="1" applyFill="1" applyBorder="1" applyAlignment="1">
      <alignment wrapText="1"/>
    </xf>
    <xf numFmtId="164" fontId="5" fillId="0" borderId="15" xfId="1" applyNumberFormat="1" applyFont="1" applyBorder="1" applyAlignment="1">
      <alignment horizontal="right"/>
    </xf>
    <xf numFmtId="164" fontId="5" fillId="0" borderId="15" xfId="1" applyFont="1" applyBorder="1" applyAlignment="1">
      <alignment horizontal="right"/>
    </xf>
    <xf numFmtId="164" fontId="5" fillId="0" borderId="7" xfId="0" applyNumberFormat="1" applyFont="1" applyBorder="1"/>
    <xf numFmtId="164" fontId="5" fillId="0" borderId="15" xfId="0" applyNumberFormat="1" applyFont="1" applyBorder="1"/>
    <xf numFmtId="164" fontId="0" fillId="0" borderId="0" xfId="0" applyNumberFormat="1"/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0" borderId="0" xfId="0" applyFont="1"/>
    <xf numFmtId="164" fontId="17" fillId="0" borderId="15" xfId="1" applyNumberFormat="1" applyFont="1" applyBorder="1" applyAlignment="1">
      <alignment horizontal="right"/>
    </xf>
    <xf numFmtId="164" fontId="17" fillId="0" borderId="15" xfId="1" applyFont="1" applyBorder="1" applyAlignment="1">
      <alignment horizontal="right"/>
    </xf>
    <xf numFmtId="164" fontId="3" fillId="0" borderId="15" xfId="1" applyFont="1" applyBorder="1" applyAlignment="1">
      <alignment horizontal="right"/>
    </xf>
    <xf numFmtId="164" fontId="3" fillId="0" borderId="7" xfId="0" applyNumberFormat="1" applyFont="1" applyBorder="1"/>
    <xf numFmtId="164" fontId="17" fillId="0" borderId="15" xfId="0" applyNumberFormat="1" applyFont="1" applyBorder="1"/>
    <xf numFmtId="164" fontId="17" fillId="0" borderId="7" xfId="0" applyNumberFormat="1" applyFont="1" applyBorder="1"/>
    <xf numFmtId="0" fontId="0" fillId="2" borderId="0" xfId="0" applyFill="1"/>
    <xf numFmtId="49" fontId="0" fillId="0" borderId="0" xfId="0" applyNumberFormat="1"/>
    <xf numFmtId="4" fontId="7" fillId="4" borderId="7" xfId="0" applyNumberFormat="1" applyFont="1" applyFill="1" applyBorder="1" applyAlignment="1">
      <alignment horizontal="center" vertical="center"/>
    </xf>
    <xf numFmtId="0" fontId="8" fillId="4" borderId="0" xfId="0" applyFont="1" applyFill="1"/>
    <xf numFmtId="4" fontId="8" fillId="4" borderId="0" xfId="0" applyNumberFormat="1" applyFont="1" applyFill="1"/>
    <xf numFmtId="0" fontId="7" fillId="4" borderId="0" xfId="0" applyFont="1" applyFill="1" applyAlignment="1">
      <alignment vertical="center" wrapText="1"/>
    </xf>
    <xf numFmtId="0" fontId="21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vertical="center" readingOrder="1"/>
    </xf>
    <xf numFmtId="0" fontId="8" fillId="4" borderId="10" xfId="0" applyFont="1" applyFill="1" applyBorder="1" applyAlignment="1"/>
    <xf numFmtId="0" fontId="7" fillId="4" borderId="0" xfId="0" applyFont="1" applyFill="1" applyAlignment="1"/>
    <xf numFmtId="0" fontId="7" fillId="4" borderId="0" xfId="0" applyFont="1" applyFill="1"/>
    <xf numFmtId="0" fontId="23" fillId="3" borderId="0" xfId="0" applyFont="1" applyFill="1"/>
    <xf numFmtId="0" fontId="7" fillId="4" borderId="0" xfId="0" applyFont="1" applyFill="1" applyBorder="1" applyAlignment="1">
      <alignment horizontal="left" vertical="top" wrapText="1" readingOrder="1"/>
    </xf>
    <xf numFmtId="0" fontId="7" fillId="4" borderId="0" xfId="0" applyFont="1" applyFill="1" applyBorder="1" applyAlignment="1">
      <alignment horizontal="right" vertical="top" wrapText="1" readingOrder="1"/>
    </xf>
    <xf numFmtId="0" fontId="8" fillId="4" borderId="0" xfId="0" applyFont="1" applyFill="1" applyAlignment="1">
      <alignment vertical="top"/>
    </xf>
    <xf numFmtId="0" fontId="7" fillId="4" borderId="0" xfId="0" applyFont="1" applyFill="1" applyAlignment="1">
      <alignment horizontal="left" vertical="top" readingOrder="1"/>
    </xf>
    <xf numFmtId="0" fontId="25" fillId="3" borderId="0" xfId="0" applyFont="1" applyFill="1" applyAlignment="1">
      <alignment vertical="top"/>
    </xf>
    <xf numFmtId="0" fontId="25" fillId="3" borderId="0" xfId="0" applyFont="1" applyFill="1"/>
    <xf numFmtId="0" fontId="8" fillId="4" borderId="7" xfId="0" applyFont="1" applyFill="1" applyBorder="1" applyAlignment="1">
      <alignment horizontal="center" vertical="center" wrapText="1"/>
    </xf>
    <xf numFmtId="165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justify" vertical="center" wrapText="1" readingOrder="1"/>
    </xf>
    <xf numFmtId="165" fontId="7" fillId="4" borderId="7" xfId="0" applyNumberFormat="1" applyFont="1" applyFill="1" applyBorder="1" applyAlignment="1">
      <alignment horizontal="center" vertical="top" wrapText="1" readingOrder="1"/>
    </xf>
    <xf numFmtId="3" fontId="7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top" wrapText="1" readingOrder="1"/>
    </xf>
    <xf numFmtId="4" fontId="7" fillId="3" borderId="14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vertical="center" wrapText="1" readingOrder="1"/>
    </xf>
    <xf numFmtId="0" fontId="21" fillId="4" borderId="0" xfId="0" applyFont="1" applyFill="1" applyBorder="1" applyAlignment="1">
      <alignment horizontal="left" vertical="center" wrapText="1" readingOrder="1"/>
    </xf>
    <xf numFmtId="0" fontId="21" fillId="4" borderId="0" xfId="0" applyFont="1" applyFill="1" applyBorder="1" applyAlignment="1">
      <alignment vertical="center" wrapText="1" readingOrder="1"/>
    </xf>
    <xf numFmtId="4" fontId="24" fillId="3" borderId="0" xfId="0" applyNumberFormat="1" applyFont="1" applyFill="1" applyBorder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4" fontId="21" fillId="4" borderId="7" xfId="0" applyNumberFormat="1" applyFont="1" applyFill="1" applyBorder="1" applyAlignment="1">
      <alignment vertical="center" wrapText="1" readingOrder="1"/>
    </xf>
    <xf numFmtId="0" fontId="14" fillId="4" borderId="7" xfId="0" applyFont="1" applyFill="1" applyBorder="1" applyAlignment="1">
      <alignment wrapText="1"/>
    </xf>
    <xf numFmtId="0" fontId="18" fillId="4" borderId="7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vertical="top" wrapText="1" readingOrder="1"/>
    </xf>
    <xf numFmtId="0" fontId="5" fillId="4" borderId="7" xfId="0" applyFont="1" applyFill="1" applyBorder="1" applyAlignment="1">
      <alignment horizontal="center" vertical="top" wrapText="1"/>
    </xf>
    <xf numFmtId="0" fontId="3" fillId="4" borderId="15" xfId="0" applyFont="1" applyFill="1" applyBorder="1" applyAlignment="1">
      <alignment vertical="top"/>
    </xf>
    <xf numFmtId="0" fontId="3" fillId="4" borderId="7" xfId="0" applyFont="1" applyFill="1" applyBorder="1" applyAlignment="1">
      <alignment vertical="top"/>
    </xf>
    <xf numFmtId="0" fontId="5" fillId="4" borderId="7" xfId="0" applyFont="1" applyFill="1" applyBorder="1" applyAlignment="1">
      <alignment horizontal="justify" vertical="center" wrapText="1" readingOrder="1"/>
    </xf>
    <xf numFmtId="165" fontId="5" fillId="4" borderId="7" xfId="0" applyNumberFormat="1" applyFont="1" applyFill="1" applyBorder="1" applyAlignment="1">
      <alignment horizontal="center" vertical="top" wrapText="1" readingOrder="1"/>
    </xf>
    <xf numFmtId="3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center" wrapText="1" readingOrder="1"/>
    </xf>
    <xf numFmtId="4" fontId="5" fillId="4" borderId="7" xfId="0" applyNumberFormat="1" applyFont="1" applyFill="1" applyBorder="1" applyAlignment="1">
      <alignment horizontal="center" vertical="top" wrapText="1" readingOrder="1"/>
    </xf>
    <xf numFmtId="0" fontId="5" fillId="3" borderId="14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vertical="center" wrapText="1" readingOrder="1"/>
    </xf>
    <xf numFmtId="4" fontId="5" fillId="4" borderId="7" xfId="0" applyNumberFormat="1" applyFont="1" applyFill="1" applyBorder="1" applyAlignment="1">
      <alignment horizontal="center" vertical="top"/>
    </xf>
    <xf numFmtId="4" fontId="5" fillId="3" borderId="14" xfId="0" applyNumberFormat="1" applyFont="1" applyFill="1" applyBorder="1" applyAlignment="1">
      <alignment horizontal="center" vertical="center" wrapText="1" readingOrder="1"/>
    </xf>
    <xf numFmtId="4" fontId="3" fillId="4" borderId="7" xfId="0" applyNumberFormat="1" applyFont="1" applyFill="1" applyBorder="1" applyAlignment="1">
      <alignment vertical="center" wrapText="1" readingOrder="1"/>
    </xf>
    <xf numFmtId="0" fontId="7" fillId="4" borderId="7" xfId="0" applyFont="1" applyFill="1" applyBorder="1" applyAlignment="1">
      <alignment horizontal="center" wrapText="1"/>
    </xf>
    <xf numFmtId="0" fontId="10" fillId="4" borderId="0" xfId="0" applyFont="1" applyFill="1" applyAlignment="1">
      <alignment vertical="top" wrapText="1"/>
    </xf>
    <xf numFmtId="4" fontId="5" fillId="3" borderId="7" xfId="0" applyNumberFormat="1" applyFont="1" applyFill="1" applyBorder="1" applyAlignment="1">
      <alignment horizontal="center" vertical="top" wrapText="1" readingOrder="1"/>
    </xf>
    <xf numFmtId="4" fontId="5" fillId="3" borderId="7" xfId="0" applyNumberFormat="1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top" wrapText="1" readingOrder="1"/>
    </xf>
    <xf numFmtId="0" fontId="8" fillId="4" borderId="7" xfId="0" applyFont="1" applyFill="1" applyBorder="1"/>
    <xf numFmtId="2" fontId="8" fillId="4" borderId="7" xfId="0" applyNumberFormat="1" applyFont="1" applyFill="1" applyBorder="1"/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vertical="center"/>
    </xf>
    <xf numFmtId="0" fontId="4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right" vertical="top" wrapText="1" readingOrder="1"/>
    </xf>
    <xf numFmtId="4" fontId="3" fillId="4" borderId="0" xfId="0" applyNumberFormat="1" applyFont="1" applyFill="1" applyBorder="1" applyAlignment="1">
      <alignment horizontal="center" vertical="top" wrapText="1" readingOrder="1"/>
    </xf>
    <xf numFmtId="2" fontId="5" fillId="4" borderId="7" xfId="0" applyNumberFormat="1" applyFont="1" applyFill="1" applyBorder="1" applyAlignment="1">
      <alignment horizontal="center" vertical="top" wrapText="1" readingOrder="1"/>
    </xf>
    <xf numFmtId="0" fontId="4" fillId="3" borderId="7" xfId="0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top" wrapText="1" readingOrder="1"/>
    </xf>
    <xf numFmtId="0" fontId="5" fillId="4" borderId="7" xfId="0" applyFont="1" applyFill="1" applyBorder="1" applyAlignment="1">
      <alignment horizontal="left" vertical="top" wrapText="1"/>
    </xf>
    <xf numFmtId="0" fontId="14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6" fontId="14" fillId="0" borderId="7" xfId="0" applyNumberFormat="1" applyFont="1" applyBorder="1" applyAlignment="1">
      <alignment horizontal="center" wrapText="1"/>
    </xf>
    <xf numFmtId="0" fontId="30" fillId="4" borderId="7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vertical="top" wrapText="1"/>
    </xf>
    <xf numFmtId="0" fontId="30" fillId="4" borderId="15" xfId="3" applyFont="1" applyFill="1" applyBorder="1" applyAlignment="1">
      <alignment vertical="center" wrapText="1"/>
    </xf>
    <xf numFmtId="0" fontId="30" fillId="4" borderId="7" xfId="0" applyFont="1" applyFill="1" applyBorder="1" applyAlignment="1">
      <alignment vertical="top" wrapText="1"/>
    </xf>
    <xf numFmtId="4" fontId="4" fillId="4" borderId="7" xfId="0" applyNumberFormat="1" applyFont="1" applyFill="1" applyBorder="1" applyAlignment="1">
      <alignment vertical="top" wrapText="1"/>
    </xf>
    <xf numFmtId="4" fontId="18" fillId="4" borderId="0" xfId="0" applyNumberFormat="1" applyFont="1" applyFill="1" applyBorder="1" applyAlignment="1">
      <alignment horizontal="center" vertical="top" wrapText="1"/>
    </xf>
    <xf numFmtId="4" fontId="18" fillId="4" borderId="0" xfId="0" applyNumberFormat="1" applyFont="1" applyFill="1" applyBorder="1" applyAlignment="1">
      <alignment horizontal="center" vertical="top" wrapText="1" readingOrder="1"/>
    </xf>
    <xf numFmtId="4" fontId="18" fillId="4" borderId="0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center"/>
    </xf>
    <xf numFmtId="167" fontId="4" fillId="0" borderId="7" xfId="0" applyNumberFormat="1" applyFont="1" applyFill="1" applyBorder="1" applyAlignment="1">
      <alignment horizontal="center" wrapText="1"/>
    </xf>
    <xf numFmtId="0" fontId="30" fillId="0" borderId="7" xfId="0" applyFont="1" applyFill="1" applyBorder="1" applyAlignment="1">
      <alignment wrapText="1"/>
    </xf>
    <xf numFmtId="0" fontId="30" fillId="4" borderId="15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wrapText="1"/>
    </xf>
    <xf numFmtId="0" fontId="4" fillId="4" borderId="7" xfId="0" applyFont="1" applyFill="1" applyBorder="1" applyAlignment="1">
      <alignment horizontal="left" vertical="top" wrapText="1" readingOrder="1"/>
    </xf>
    <xf numFmtId="0" fontId="19" fillId="4" borderId="7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wrapText="1"/>
    </xf>
    <xf numFmtId="0" fontId="30" fillId="0" borderId="15" xfId="0" applyFont="1" applyBorder="1" applyAlignment="1">
      <alignment horizontal="left" wrapText="1"/>
    </xf>
    <xf numFmtId="0" fontId="7" fillId="4" borderId="7" xfId="0" applyFont="1" applyFill="1" applyBorder="1" applyAlignment="1">
      <alignment horizontal="left" vertical="center" wrapText="1" readingOrder="1"/>
    </xf>
    <xf numFmtId="0" fontId="4" fillId="4" borderId="0" xfId="0" applyFont="1" applyFill="1" applyAlignment="1">
      <alignment vertical="top" wrapText="1"/>
    </xf>
    <xf numFmtId="164" fontId="27" fillId="4" borderId="7" xfId="1" applyFont="1" applyFill="1" applyBorder="1" applyAlignment="1">
      <alignment vertical="top" wrapText="1"/>
    </xf>
    <xf numFmtId="0" fontId="19" fillId="4" borderId="15" xfId="0" applyFont="1" applyFill="1" applyBorder="1" applyAlignment="1">
      <alignment vertical="center" wrapText="1"/>
    </xf>
    <xf numFmtId="0" fontId="19" fillId="3" borderId="15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horizontal="center" wrapText="1"/>
    </xf>
    <xf numFmtId="0" fontId="14" fillId="4" borderId="7" xfId="0" applyFont="1" applyFill="1" applyBorder="1" applyAlignment="1">
      <alignment horizontal="center"/>
    </xf>
    <xf numFmtId="16" fontId="14" fillId="4" borderId="7" xfId="0" applyNumberFormat="1" applyFont="1" applyFill="1" applyBorder="1" applyAlignment="1">
      <alignment horizontal="center" wrapText="1"/>
    </xf>
    <xf numFmtId="0" fontId="22" fillId="4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4" borderId="7" xfId="0" applyFont="1" applyFill="1" applyBorder="1" applyAlignment="1">
      <alignment horizontal="center"/>
    </xf>
    <xf numFmtId="167" fontId="4" fillId="4" borderId="7" xfId="0" applyNumberFormat="1" applyFont="1" applyFill="1" applyBorder="1" applyAlignment="1">
      <alignment horizontal="center" wrapText="1"/>
    </xf>
    <xf numFmtId="0" fontId="30" fillId="4" borderId="15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wrapText="1"/>
    </xf>
    <xf numFmtId="0" fontId="0" fillId="4" borderId="7" xfId="0" applyFill="1" applyBorder="1"/>
    <xf numFmtId="4" fontId="7" fillId="4" borderId="0" xfId="0" applyNumberFormat="1" applyFont="1" applyFill="1" applyBorder="1" applyAlignment="1">
      <alignment horizontal="center" wrapText="1"/>
    </xf>
    <xf numFmtId="4" fontId="7" fillId="4" borderId="0" xfId="0" applyNumberFormat="1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wrapText="1"/>
    </xf>
    <xf numFmtId="0" fontId="30" fillId="4" borderId="7" xfId="0" applyFont="1" applyFill="1" applyBorder="1" applyAlignment="1">
      <alignment horizontal="center" vertical="center" wrapText="1" readingOrder="1"/>
    </xf>
    <xf numFmtId="0" fontId="35" fillId="0" borderId="0" xfId="0" applyFont="1"/>
    <xf numFmtId="0" fontId="35" fillId="0" borderId="7" xfId="0" applyFont="1" applyBorder="1"/>
    <xf numFmtId="0" fontId="7" fillId="4" borderId="0" xfId="0" applyFont="1" applyFill="1" applyBorder="1" applyAlignment="1">
      <alignment horizontal="justify" vertical="center" wrapText="1" readingOrder="1"/>
    </xf>
    <xf numFmtId="4" fontId="7" fillId="4" borderId="0" xfId="0" applyNumberFormat="1" applyFont="1" applyFill="1" applyBorder="1" applyAlignment="1">
      <alignment horizontal="center" vertical="top" wrapText="1" readingOrder="1"/>
    </xf>
    <xf numFmtId="165" fontId="7" fillId="4" borderId="0" xfId="0" applyNumberFormat="1" applyFont="1" applyFill="1" applyBorder="1" applyAlignment="1">
      <alignment horizontal="center" vertical="top" wrapText="1" readingOrder="1"/>
    </xf>
    <xf numFmtId="3" fontId="7" fillId="4" borderId="0" xfId="0" applyNumberFormat="1" applyFont="1" applyFill="1" applyBorder="1" applyAlignment="1">
      <alignment horizontal="center" vertical="center" wrapText="1" readingOrder="1"/>
    </xf>
    <xf numFmtId="164" fontId="4" fillId="4" borderId="7" xfId="1" applyFont="1" applyFill="1" applyBorder="1" applyAlignment="1">
      <alignment vertical="top" wrapText="1"/>
    </xf>
    <xf numFmtId="0" fontId="27" fillId="4" borderId="0" xfId="0" applyFont="1" applyFill="1" applyBorder="1" applyAlignment="1">
      <alignment vertical="top" wrapText="1"/>
    </xf>
    <xf numFmtId="0" fontId="21" fillId="4" borderId="0" xfId="0" applyFont="1" applyFill="1" applyBorder="1" applyAlignment="1">
      <alignment horizontal="center" vertical="top" wrapText="1" readingOrder="1"/>
    </xf>
    <xf numFmtId="0" fontId="27" fillId="4" borderId="15" xfId="0" applyFont="1" applyFill="1" applyBorder="1" applyAlignment="1">
      <alignment horizontal="center" vertical="top" wrapText="1"/>
    </xf>
    <xf numFmtId="0" fontId="27" fillId="4" borderId="13" xfId="0" applyFont="1" applyFill="1" applyBorder="1" applyAlignment="1">
      <alignment vertical="top" wrapText="1"/>
    </xf>
    <xf numFmtId="0" fontId="3" fillId="4" borderId="10" xfId="0" applyFont="1" applyFill="1" applyBorder="1" applyAlignment="1"/>
    <xf numFmtId="0" fontId="5" fillId="4" borderId="10" xfId="0" applyFont="1" applyFill="1" applyBorder="1" applyAlignment="1"/>
    <xf numFmtId="0" fontId="5" fillId="4" borderId="7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4" borderId="0" xfId="0" applyFont="1" applyFill="1"/>
    <xf numFmtId="0" fontId="5" fillId="4" borderId="7" xfId="0" applyFont="1" applyFill="1" applyBorder="1"/>
    <xf numFmtId="0" fontId="5" fillId="4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7" fillId="4" borderId="7" xfId="0" applyFont="1" applyFill="1" applyBorder="1"/>
    <xf numFmtId="2" fontId="7" fillId="4" borderId="7" xfId="0" applyNumberFormat="1" applyFont="1" applyFill="1" applyBorder="1"/>
    <xf numFmtId="0" fontId="5" fillId="3" borderId="0" xfId="0" applyFont="1" applyFill="1"/>
    <xf numFmtId="0" fontId="5" fillId="3" borderId="0" xfId="0" applyFont="1" applyFill="1" applyAlignment="1">
      <alignment vertical="top"/>
    </xf>
    <xf numFmtId="4" fontId="5" fillId="4" borderId="0" xfId="0" applyNumberFormat="1" applyFont="1" applyFill="1"/>
    <xf numFmtId="0" fontId="4" fillId="4" borderId="7" xfId="0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center" wrapText="1"/>
    </xf>
    <xf numFmtId="0" fontId="36" fillId="4" borderId="0" xfId="0" applyFont="1" applyFill="1" applyAlignment="1">
      <alignment horizontal="left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/>
    <xf numFmtId="4" fontId="8" fillId="4" borderId="0" xfId="0" applyNumberFormat="1" applyFont="1" applyFill="1" applyBorder="1"/>
    <xf numFmtId="0" fontId="8" fillId="4" borderId="0" xfId="0" applyFont="1" applyFill="1" applyBorder="1"/>
    <xf numFmtId="4" fontId="36" fillId="4" borderId="0" xfId="0" applyNumberFormat="1" applyFont="1" applyFill="1" applyBorder="1"/>
    <xf numFmtId="0" fontId="34" fillId="4" borderId="7" xfId="0" applyFont="1" applyFill="1" applyBorder="1" applyAlignment="1">
      <alignment vertical="top" wrapText="1"/>
    </xf>
    <xf numFmtId="164" fontId="34" fillId="4" borderId="7" xfId="0" applyNumberFormat="1" applyFont="1" applyFill="1" applyBorder="1" applyAlignment="1">
      <alignment vertical="top" wrapText="1"/>
    </xf>
    <xf numFmtId="165" fontId="8" fillId="4" borderId="0" xfId="0" applyNumberFormat="1" applyFont="1" applyFill="1"/>
    <xf numFmtId="4" fontId="5" fillId="4" borderId="7" xfId="0" applyNumberFormat="1" applyFont="1" applyFill="1" applyBorder="1" applyAlignment="1">
      <alignment horizontal="center" vertical="center"/>
    </xf>
    <xf numFmtId="166" fontId="5" fillId="4" borderId="0" xfId="0" applyNumberFormat="1" applyFont="1" applyFill="1"/>
    <xf numFmtId="165" fontId="5" fillId="4" borderId="0" xfId="0" applyNumberFormat="1" applyFont="1" applyFill="1"/>
    <xf numFmtId="4" fontId="11" fillId="4" borderId="0" xfId="0" applyNumberFormat="1" applyFont="1" applyFill="1" applyBorder="1"/>
    <xf numFmtId="164" fontId="4" fillId="4" borderId="7" xfId="0" applyNumberFormat="1" applyFont="1" applyFill="1" applyBorder="1" applyAlignment="1">
      <alignment vertical="top" wrapText="1"/>
    </xf>
    <xf numFmtId="166" fontId="3" fillId="4" borderId="0" xfId="0" applyNumberFormat="1" applyFont="1" applyFill="1"/>
    <xf numFmtId="4" fontId="7" fillId="4" borderId="0" xfId="0" applyNumberFormat="1" applyFont="1" applyFill="1"/>
    <xf numFmtId="0" fontId="37" fillId="4" borderId="0" xfId="0" applyFont="1" applyFill="1"/>
    <xf numFmtId="4" fontId="5" fillId="4" borderId="7" xfId="0" applyNumberFormat="1" applyFont="1" applyFill="1" applyBorder="1"/>
    <xf numFmtId="165" fontId="7" fillId="4" borderId="0" xfId="0" applyNumberFormat="1" applyFont="1" applyFill="1"/>
    <xf numFmtId="4" fontId="5" fillId="4" borderId="0" xfId="0" applyNumberFormat="1" applyFont="1" applyFill="1" applyBorder="1"/>
    <xf numFmtId="0" fontId="4" fillId="4" borderId="7" xfId="3" applyFont="1" applyFill="1" applyBorder="1" applyAlignment="1">
      <alignment vertical="center"/>
    </xf>
    <xf numFmtId="0" fontId="36" fillId="4" borderId="0" xfId="0" applyFont="1" applyFill="1"/>
    <xf numFmtId="0" fontId="7" fillId="4" borderId="0" xfId="0" applyFont="1" applyFill="1" applyAlignment="1">
      <alignment horizontal="left" vertical="top" wrapText="1"/>
    </xf>
    <xf numFmtId="0" fontId="37" fillId="4" borderId="7" xfId="0" applyFont="1" applyFill="1" applyBorder="1" applyAlignment="1">
      <alignment horizontal="center" vertical="center" wrapText="1" readingOrder="1"/>
    </xf>
    <xf numFmtId="0" fontId="37" fillId="4" borderId="7" xfId="0" applyNumberFormat="1" applyFont="1" applyFill="1" applyBorder="1" applyAlignment="1">
      <alignment horizontal="center" vertical="center" wrapText="1" readingOrder="1"/>
    </xf>
    <xf numFmtId="0" fontId="37" fillId="4" borderId="13" xfId="0" applyFont="1" applyFill="1" applyBorder="1" applyAlignment="1">
      <alignment horizontal="center" vertical="center" wrapText="1" readingOrder="1"/>
    </xf>
    <xf numFmtId="0" fontId="37" fillId="4" borderId="3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center" vertical="center" wrapText="1" readingOrder="1"/>
    </xf>
    <xf numFmtId="0" fontId="37" fillId="4" borderId="1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wrapText="1" readingOrder="1"/>
    </xf>
    <xf numFmtId="0" fontId="7" fillId="4" borderId="3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4" fontId="21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vertical="top" wrapText="1"/>
    </xf>
    <xf numFmtId="4" fontId="36" fillId="4" borderId="0" xfId="0" applyNumberFormat="1" applyFont="1" applyFill="1"/>
    <xf numFmtId="0" fontId="7" fillId="4" borderId="7" xfId="0" applyFont="1" applyFill="1" applyBorder="1" applyAlignment="1">
      <alignment wrapText="1" readingOrder="1"/>
    </xf>
    <xf numFmtId="0" fontId="7" fillId="4" borderId="21" xfId="0" applyFont="1" applyFill="1" applyBorder="1" applyAlignment="1">
      <alignment horizontal="center" wrapText="1" readingOrder="1"/>
    </xf>
    <xf numFmtId="0" fontId="37" fillId="3" borderId="13" xfId="0" applyFont="1" applyFill="1" applyBorder="1" applyAlignment="1">
      <alignment horizontal="center" vertical="center" wrapText="1" readingOrder="1"/>
    </xf>
    <xf numFmtId="0" fontId="37" fillId="3" borderId="3" xfId="0" applyFont="1" applyFill="1" applyBorder="1" applyAlignment="1">
      <alignment horizontal="center" vertical="center" wrapText="1" readingOrder="1"/>
    </xf>
    <xf numFmtId="0" fontId="37" fillId="3" borderId="1" xfId="0" applyFont="1" applyFill="1" applyBorder="1" applyAlignment="1">
      <alignment horizontal="center" vertical="center" wrapText="1" readingOrder="1"/>
    </xf>
    <xf numFmtId="164" fontId="27" fillId="4" borderId="0" xfId="1" applyFont="1" applyFill="1" applyBorder="1" applyAlignment="1">
      <alignment vertical="top" wrapText="1"/>
    </xf>
    <xf numFmtId="0" fontId="4" fillId="4" borderId="0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164" fontId="20" fillId="4" borderId="0" xfId="1" applyFont="1" applyFill="1" applyBorder="1" applyAlignment="1">
      <alignment vertical="top" wrapText="1"/>
    </xf>
    <xf numFmtId="0" fontId="22" fillId="4" borderId="7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left" vertical="center" wrapText="1" readingOrder="1"/>
    </xf>
    <xf numFmtId="4" fontId="18" fillId="4" borderId="7" xfId="0" applyNumberFormat="1" applyFont="1" applyFill="1" applyBorder="1" applyAlignment="1">
      <alignment horizontal="center" vertical="top" wrapText="1" readingOrder="1"/>
    </xf>
    <xf numFmtId="0" fontId="29" fillId="4" borderId="7" xfId="0" applyFont="1" applyFill="1" applyBorder="1" applyAlignment="1">
      <alignment horizontal="center" vertical="top" wrapText="1"/>
    </xf>
    <xf numFmtId="0" fontId="29" fillId="4" borderId="7" xfId="0" applyFont="1" applyFill="1" applyBorder="1" applyAlignment="1">
      <alignment horizontal="left" vertical="top" wrapText="1"/>
    </xf>
    <xf numFmtId="4" fontId="29" fillId="4" borderId="7" xfId="0" applyNumberFormat="1" applyFont="1" applyFill="1" applyBorder="1" applyAlignment="1">
      <alignment vertical="top" wrapText="1"/>
    </xf>
    <xf numFmtId="1" fontId="7" fillId="4" borderId="16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164" fontId="20" fillId="4" borderId="7" xfId="1" applyFont="1" applyFill="1" applyBorder="1" applyAlignment="1">
      <alignment vertical="top" wrapText="1"/>
    </xf>
    <xf numFmtId="168" fontId="7" fillId="4" borderId="7" xfId="0" applyNumberFormat="1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left"/>
    </xf>
    <xf numFmtId="168" fontId="5" fillId="4" borderId="7" xfId="0" applyNumberFormat="1" applyFont="1" applyFill="1" applyBorder="1" applyAlignment="1">
      <alignment horizontal="center" vertical="center" wrapText="1" readingOrder="1"/>
    </xf>
    <xf numFmtId="167" fontId="4" fillId="0" borderId="13" xfId="0" applyNumberFormat="1" applyFont="1" applyFill="1" applyBorder="1" applyAlignment="1">
      <alignment horizontal="center"/>
    </xf>
    <xf numFmtId="167" fontId="4" fillId="4" borderId="13" xfId="0" applyNumberFormat="1" applyFont="1" applyFill="1" applyBorder="1" applyAlignment="1">
      <alignment horizontal="center"/>
    </xf>
    <xf numFmtId="167" fontId="14" fillId="4" borderId="7" xfId="0" applyNumberFormat="1" applyFont="1" applyFill="1" applyBorder="1" applyAlignment="1">
      <alignment horizontal="center" wrapText="1"/>
    </xf>
    <xf numFmtId="0" fontId="30" fillId="4" borderId="13" xfId="0" applyFont="1" applyFill="1" applyBorder="1" applyAlignment="1">
      <alignment horizontal="center" wrapText="1"/>
    </xf>
    <xf numFmtId="167" fontId="19" fillId="4" borderId="7" xfId="0" applyNumberFormat="1" applyFont="1" applyFill="1" applyBorder="1" applyAlignment="1">
      <alignment horizontal="center" vertical="top" wrapText="1" readingOrder="1"/>
    </xf>
    <xf numFmtId="167" fontId="14" fillId="0" borderId="7" xfId="0" applyNumberFormat="1" applyFont="1" applyBorder="1" applyAlignment="1">
      <alignment horizontal="center" wrapText="1"/>
    </xf>
    <xf numFmtId="167" fontId="14" fillId="0" borderId="7" xfId="0" applyNumberFormat="1" applyFont="1" applyFill="1" applyBorder="1" applyAlignment="1">
      <alignment horizontal="center" wrapText="1"/>
    </xf>
    <xf numFmtId="0" fontId="30" fillId="0" borderId="13" xfId="0" applyFont="1" applyBorder="1" applyAlignment="1">
      <alignment horizontal="center" wrapText="1"/>
    </xf>
    <xf numFmtId="0" fontId="30" fillId="4" borderId="7" xfId="0" applyFont="1" applyFill="1" applyBorder="1" applyAlignment="1">
      <alignment horizontal="center" vertical="top" wrapText="1"/>
    </xf>
    <xf numFmtId="167" fontId="7" fillId="4" borderId="7" xfId="0" applyNumberFormat="1" applyFont="1" applyFill="1" applyBorder="1" applyAlignment="1">
      <alignment horizontal="center" wrapText="1"/>
    </xf>
    <xf numFmtId="167" fontId="4" fillId="4" borderId="7" xfId="0" applyNumberFormat="1" applyFont="1" applyFill="1" applyBorder="1" applyAlignment="1">
      <alignment vertical="top" wrapText="1"/>
    </xf>
    <xf numFmtId="4" fontId="4" fillId="4" borderId="16" xfId="1" applyNumberFormat="1" applyFont="1" applyFill="1" applyBorder="1" applyAlignment="1">
      <alignment vertical="top" wrapText="1"/>
    </xf>
    <xf numFmtId="4" fontId="4" fillId="4" borderId="15" xfId="0" applyNumberFormat="1" applyFont="1" applyFill="1" applyBorder="1" applyAlignment="1">
      <alignment vertical="top" wrapText="1"/>
    </xf>
    <xf numFmtId="4" fontId="4" fillId="4" borderId="16" xfId="0" applyNumberFormat="1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0" xfId="0" applyFont="1" applyFill="1" applyBorder="1" applyAlignment="1">
      <alignment vertical="top" wrapText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right" vertical="top" wrapText="1" readingOrder="1"/>
    </xf>
    <xf numFmtId="4" fontId="20" fillId="4" borderId="10" xfId="0" applyNumberFormat="1" applyFont="1" applyFill="1" applyBorder="1" applyAlignment="1">
      <alignment horizontal="center" vertical="top" wrapText="1" readingOrder="1"/>
    </xf>
    <xf numFmtId="4" fontId="5" fillId="4" borderId="10" xfId="0" applyNumberFormat="1" applyFont="1" applyFill="1" applyBorder="1"/>
    <xf numFmtId="4" fontId="38" fillId="4" borderId="18" xfId="1" applyNumberFormat="1" applyFont="1" applyFill="1" applyBorder="1" applyAlignment="1">
      <alignment horizontal="right" vertical="top" wrapText="1"/>
    </xf>
    <xf numFmtId="4" fontId="38" fillId="4" borderId="23" xfId="1" applyNumberFormat="1" applyFont="1" applyFill="1" applyBorder="1" applyAlignment="1">
      <alignment horizontal="right" vertical="top" wrapText="1"/>
    </xf>
    <xf numFmtId="2" fontId="7" fillId="4" borderId="7" xfId="0" applyNumberFormat="1" applyFont="1" applyFill="1" applyBorder="1" applyAlignment="1">
      <alignment horizontal="center" vertical="center" wrapText="1" readingOrder="1"/>
    </xf>
    <xf numFmtId="1" fontId="7" fillId="4" borderId="7" xfId="0" applyNumberFormat="1" applyFont="1" applyFill="1" applyBorder="1" applyAlignment="1">
      <alignment horizontal="center" vertical="center"/>
    </xf>
    <xf numFmtId="0" fontId="4" fillId="0" borderId="15" xfId="0" applyFont="1" applyBorder="1"/>
    <xf numFmtId="0" fontId="32" fillId="4" borderId="7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horizontal="center" wrapText="1"/>
    </xf>
    <xf numFmtId="0" fontId="41" fillId="4" borderId="7" xfId="0" applyFont="1" applyFill="1" applyBorder="1" applyAlignment="1">
      <alignment horizontal="center"/>
    </xf>
    <xf numFmtId="0" fontId="4" fillId="4" borderId="13" xfId="3" applyFont="1" applyFill="1" applyBorder="1" applyAlignment="1">
      <alignment vertical="center"/>
    </xf>
    <xf numFmtId="0" fontId="4" fillId="4" borderId="13" xfId="0" applyFont="1" applyFill="1" applyBorder="1" applyAlignment="1">
      <alignment vertical="center" wrapText="1"/>
    </xf>
    <xf numFmtId="4" fontId="20" fillId="3" borderId="0" xfId="0" applyNumberFormat="1" applyFont="1" applyFill="1" applyBorder="1" applyAlignment="1">
      <alignment horizontal="center" vertical="center" wrapText="1"/>
    </xf>
    <xf numFmtId="4" fontId="38" fillId="4" borderId="10" xfId="1" applyNumberFormat="1" applyFont="1" applyFill="1" applyBorder="1" applyAlignment="1">
      <alignment horizontal="right" vertical="top" wrapText="1"/>
    </xf>
    <xf numFmtId="0" fontId="27" fillId="3" borderId="16" xfId="0" applyFont="1" applyFill="1" applyBorder="1" applyAlignment="1">
      <alignment horizontal="left" vertical="center"/>
    </xf>
    <xf numFmtId="0" fontId="4" fillId="3" borderId="16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/>
    </xf>
    <xf numFmtId="0" fontId="22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2" fillId="4" borderId="7" xfId="0" applyFont="1" applyFill="1" applyBorder="1" applyAlignment="1">
      <alignment vertical="center" wrapText="1"/>
    </xf>
    <xf numFmtId="4" fontId="29" fillId="4" borderId="7" xfId="0" applyNumberFormat="1" applyFont="1" applyFill="1" applyBorder="1" applyAlignment="1">
      <alignment horizontal="right" vertical="center" wrapText="1"/>
    </xf>
    <xf numFmtId="0" fontId="40" fillId="4" borderId="15" xfId="0" applyFont="1" applyFill="1" applyBorder="1" applyAlignment="1">
      <alignment vertical="center"/>
    </xf>
    <xf numFmtId="0" fontId="40" fillId="4" borderId="16" xfId="0" applyFont="1" applyFill="1" applyBorder="1" applyAlignment="1">
      <alignment vertical="center"/>
    </xf>
    <xf numFmtId="0" fontId="40" fillId="4" borderId="13" xfId="0" applyFont="1" applyFill="1" applyBorder="1" applyAlignment="1">
      <alignment vertical="center"/>
    </xf>
    <xf numFmtId="0" fontId="39" fillId="4" borderId="7" xfId="0" applyFont="1" applyFill="1" applyBorder="1" applyAlignment="1">
      <alignment horizontal="right" vertical="center" wrapText="1"/>
    </xf>
    <xf numFmtId="2" fontId="39" fillId="4" borderId="7" xfId="0" applyNumberFormat="1" applyFont="1" applyFill="1" applyBorder="1" applyAlignment="1">
      <alignment horizontal="right" vertical="center" wrapText="1"/>
    </xf>
    <xf numFmtId="0" fontId="40" fillId="4" borderId="7" xfId="0" applyFont="1" applyFill="1" applyBorder="1" applyAlignment="1">
      <alignment horizontal="right" vertical="center"/>
    </xf>
    <xf numFmtId="0" fontId="40" fillId="4" borderId="8" xfId="0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4" fontId="42" fillId="3" borderId="14" xfId="0" applyNumberFormat="1" applyFont="1" applyFill="1" applyBorder="1" applyAlignment="1">
      <alignment horizontal="center" vertical="center" wrapText="1"/>
    </xf>
    <xf numFmtId="4" fontId="43" fillId="3" borderId="7" xfId="0" applyNumberFormat="1" applyFont="1" applyFill="1" applyBorder="1" applyAlignment="1">
      <alignment horizontal="center" vertical="center" wrapText="1" readingOrder="1"/>
    </xf>
    <xf numFmtId="4" fontId="44" fillId="3" borderId="14" xfId="0" applyNumberFormat="1" applyFont="1" applyFill="1" applyBorder="1" applyAlignment="1">
      <alignment horizontal="center" vertical="center" wrapText="1" readingOrder="1"/>
    </xf>
    <xf numFmtId="4" fontId="44" fillId="3" borderId="14" xfId="0" applyNumberFormat="1" applyFont="1" applyFill="1" applyBorder="1" applyAlignment="1">
      <alignment horizontal="center" vertical="center" wrapText="1"/>
    </xf>
    <xf numFmtId="4" fontId="44" fillId="3" borderId="7" xfId="0" applyNumberFormat="1" applyFont="1" applyFill="1" applyBorder="1" applyAlignment="1">
      <alignment horizontal="center" vertical="center" wrapText="1" readingOrder="1"/>
    </xf>
    <xf numFmtId="4" fontId="44" fillId="4" borderId="7" xfId="0" applyNumberFormat="1" applyFont="1" applyFill="1" applyBorder="1"/>
    <xf numFmtId="4" fontId="45" fillId="4" borderId="7" xfId="0" applyNumberFormat="1" applyFont="1" applyFill="1" applyBorder="1"/>
    <xf numFmtId="164" fontId="46" fillId="4" borderId="7" xfId="1" applyFont="1" applyFill="1" applyBorder="1" applyAlignment="1">
      <alignment vertical="top" wrapText="1"/>
    </xf>
    <xf numFmtId="0" fontId="8" fillId="4" borderId="7" xfId="0" applyFont="1" applyFill="1" applyBorder="1" applyAlignment="1">
      <alignment horizontal="center"/>
    </xf>
    <xf numFmtId="4" fontId="46" fillId="4" borderId="7" xfId="0" applyNumberFormat="1" applyFont="1" applyFill="1" applyBorder="1" applyAlignment="1">
      <alignment vertical="top" wrapText="1"/>
    </xf>
    <xf numFmtId="4" fontId="43" fillId="4" borderId="7" xfId="0" applyNumberFormat="1" applyFont="1" applyFill="1" applyBorder="1" applyAlignment="1">
      <alignment horizontal="center" vertical="top" wrapText="1" readingOrder="1"/>
    </xf>
    <xf numFmtId="4" fontId="44" fillId="4" borderId="7" xfId="0" applyNumberFormat="1" applyFont="1" applyFill="1" applyBorder="1" applyAlignment="1">
      <alignment vertical="top" wrapText="1"/>
    </xf>
    <xf numFmtId="4" fontId="44" fillId="4" borderId="7" xfId="0" applyNumberFormat="1" applyFont="1" applyFill="1" applyBorder="1" applyAlignment="1">
      <alignment horizontal="center" vertical="top" wrapText="1" readingOrder="1"/>
    </xf>
    <xf numFmtId="4" fontId="43" fillId="3" borderId="14" xfId="0" applyNumberFormat="1" applyFont="1" applyFill="1" applyBorder="1" applyAlignment="1">
      <alignment horizontal="center" vertical="center" wrapText="1" readingOrder="1"/>
    </xf>
    <xf numFmtId="4" fontId="43" fillId="4" borderId="7" xfId="0" applyNumberFormat="1" applyFont="1" applyFill="1" applyBorder="1" applyAlignment="1">
      <alignment horizontal="center" vertical="center" wrapText="1" readingOrder="1"/>
    </xf>
    <xf numFmtId="4" fontId="44" fillId="4" borderId="7" xfId="0" applyNumberFormat="1" applyFont="1" applyFill="1" applyBorder="1" applyAlignment="1">
      <alignment horizontal="center" vertical="center" wrapText="1" readingOrder="1"/>
    </xf>
    <xf numFmtId="0" fontId="5" fillId="3" borderId="7" xfId="0" applyFont="1" applyFill="1" applyBorder="1" applyAlignment="1">
      <alignment horizontal="center" vertical="center" wrapText="1" readingOrder="1"/>
    </xf>
    <xf numFmtId="0" fontId="27" fillId="3" borderId="16" xfId="0" applyFont="1" applyFill="1" applyBorder="1" applyAlignment="1">
      <alignment vertical="center"/>
    </xf>
    <xf numFmtId="0" fontId="27" fillId="3" borderId="16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/>
    <xf numFmtId="0" fontId="4" fillId="4" borderId="7" xfId="0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40" fillId="4" borderId="7" xfId="0" applyFont="1" applyFill="1" applyBorder="1" applyAlignment="1">
      <alignment horizontal="left" vertical="center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38" fillId="4" borderId="15" xfId="0" applyFont="1" applyFill="1" applyBorder="1" applyAlignment="1">
      <alignment vertical="top" wrapText="1"/>
    </xf>
    <xf numFmtId="0" fontId="38" fillId="4" borderId="16" xfId="0" applyFont="1" applyFill="1" applyBorder="1" applyAlignment="1">
      <alignment vertical="top" wrapText="1"/>
    </xf>
    <xf numFmtId="0" fontId="38" fillId="4" borderId="13" xfId="0" applyFont="1" applyFill="1" applyBorder="1" applyAlignment="1">
      <alignment vertical="top" wrapText="1"/>
    </xf>
    <xf numFmtId="0" fontId="29" fillId="4" borderId="8" xfId="0" applyFont="1" applyFill="1" applyBorder="1" applyAlignment="1">
      <alignment horizontal="center" vertical="top" wrapText="1"/>
    </xf>
    <xf numFmtId="4" fontId="18" fillId="4" borderId="8" xfId="0" applyNumberFormat="1" applyFont="1" applyFill="1" applyBorder="1" applyAlignment="1">
      <alignment horizontal="center" vertical="top" wrapText="1" readingOrder="1"/>
    </xf>
    <xf numFmtId="0" fontId="47" fillId="4" borderId="0" xfId="0" applyFont="1" applyFill="1"/>
    <xf numFmtId="0" fontId="5" fillId="4" borderId="9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horizontal="center" vertical="top" wrapText="1" readingOrder="1"/>
    </xf>
    <xf numFmtId="0" fontId="21" fillId="4" borderId="0" xfId="0" applyFont="1" applyFill="1" applyAlignment="1">
      <alignment horizontal="left" vertical="center" wrapText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27" fillId="4" borderId="7" xfId="0" applyFont="1" applyFill="1" applyBorder="1" applyAlignment="1">
      <alignment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center" wrapText="1" readingOrder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21" fillId="4" borderId="7" xfId="0" applyFont="1" applyFill="1" applyBorder="1" applyAlignment="1">
      <alignment horizontal="right" vertical="center" wrapText="1" readingOrder="1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7" fillId="4" borderId="0" xfId="0" applyFont="1" applyFill="1" applyBorder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4" fillId="4" borderId="16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7" fillId="4" borderId="7" xfId="0" applyFont="1" applyFill="1" applyBorder="1" applyAlignment="1">
      <alignment horizontal="center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11" fillId="4" borderId="0" xfId="0" applyFont="1" applyFill="1" applyAlignment="1">
      <alignment horizontal="center" vertical="top" wrapText="1"/>
    </xf>
    <xf numFmtId="1" fontId="5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7" fillId="4" borderId="8" xfId="0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horizontal="center" vertical="center" wrapText="1"/>
    </xf>
    <xf numFmtId="0" fontId="29" fillId="4" borderId="7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27" fillId="3" borderId="23" xfId="0" applyFont="1" applyFill="1" applyBorder="1" applyAlignment="1">
      <alignment vertical="center" wrapText="1"/>
    </xf>
    <xf numFmtId="0" fontId="4" fillId="3" borderId="25" xfId="0" applyFont="1" applyFill="1" applyBorder="1" applyAlignment="1">
      <alignment vertical="center"/>
    </xf>
    <xf numFmtId="0" fontId="27" fillId="3" borderId="25" xfId="0" applyFont="1" applyFill="1" applyBorder="1" applyAlignment="1">
      <alignment vertical="center" wrapText="1"/>
    </xf>
    <xf numFmtId="0" fontId="27" fillId="3" borderId="25" xfId="0" applyFont="1" applyFill="1" applyBorder="1" applyAlignment="1">
      <alignment vertical="center"/>
    </xf>
    <xf numFmtId="0" fontId="27" fillId="3" borderId="17" xfId="0" applyFont="1" applyFill="1" applyBorder="1" applyAlignment="1">
      <alignment vertical="center" wrapText="1"/>
    </xf>
    <xf numFmtId="0" fontId="27" fillId="3" borderId="14" xfId="0" applyFont="1" applyFill="1" applyBorder="1" applyAlignment="1">
      <alignment vertical="center" wrapText="1"/>
    </xf>
    <xf numFmtId="0" fontId="5" fillId="3" borderId="25" xfId="0" applyFont="1" applyFill="1" applyBorder="1" applyAlignment="1">
      <alignment horizontal="center" vertical="center" wrapText="1" readingOrder="1"/>
    </xf>
    <xf numFmtId="4" fontId="44" fillId="3" borderId="9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4" borderId="17" xfId="3" applyFont="1" applyFill="1" applyBorder="1" applyAlignment="1">
      <alignment vertical="center"/>
    </xf>
    <xf numFmtId="0" fontId="21" fillId="4" borderId="14" xfId="0" applyFont="1" applyFill="1" applyBorder="1" applyAlignment="1">
      <alignment vertical="center" wrapText="1" readingOrder="1"/>
    </xf>
    <xf numFmtId="0" fontId="27" fillId="4" borderId="7" xfId="0" applyFont="1" applyFill="1" applyBorder="1" applyAlignment="1">
      <alignment horizontal="center" vertical="top" wrapText="1"/>
    </xf>
    <xf numFmtId="0" fontId="4" fillId="4" borderId="7" xfId="2" applyFont="1" applyFill="1" applyBorder="1" applyAlignment="1">
      <alignment horizontal="center" vertical="center" wrapText="1"/>
    </xf>
    <xf numFmtId="4" fontId="4" fillId="4" borderId="7" xfId="0" applyNumberFormat="1" applyFont="1" applyFill="1" applyBorder="1" applyAlignment="1">
      <alignment horizontal="center" vertical="top" wrapText="1"/>
    </xf>
    <xf numFmtId="4" fontId="4" fillId="4" borderId="9" xfId="0" applyNumberFormat="1" applyFont="1" applyFill="1" applyBorder="1" applyAlignment="1">
      <alignment vertical="top" wrapText="1"/>
    </xf>
    <xf numFmtId="0" fontId="7" fillId="4" borderId="15" xfId="0" applyFont="1" applyFill="1" applyBorder="1" applyAlignment="1">
      <alignment vertical="top" wrapText="1" readingOrder="1"/>
    </xf>
    <xf numFmtId="0" fontId="7" fillId="4" borderId="15" xfId="0" applyFont="1" applyFill="1" applyBorder="1" applyAlignment="1">
      <alignment vertical="top" wrapText="1"/>
    </xf>
    <xf numFmtId="0" fontId="7" fillId="4" borderId="7" xfId="0" applyFont="1" applyFill="1" applyBorder="1" applyAlignment="1">
      <alignment vertical="top" wrapText="1" readingOrder="1"/>
    </xf>
    <xf numFmtId="165" fontId="3" fillId="4" borderId="7" xfId="0" applyNumberFormat="1" applyFont="1" applyFill="1" applyBorder="1" applyAlignment="1">
      <alignment horizontal="center"/>
    </xf>
    <xf numFmtId="0" fontId="5" fillId="4" borderId="24" xfId="0" applyFont="1" applyFill="1" applyBorder="1" applyAlignment="1">
      <alignment horizontal="center" vertical="top" wrapText="1" readingOrder="1"/>
    </xf>
    <xf numFmtId="0" fontId="5" fillId="4" borderId="24" xfId="0" applyFont="1" applyFill="1" applyBorder="1" applyAlignment="1">
      <alignment vertical="top" wrapText="1" readingOrder="1"/>
    </xf>
    <xf numFmtId="0" fontId="7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horizontal="center" vertical="top" wrapText="1" readingOrder="1"/>
    </xf>
    <xf numFmtId="0" fontId="5" fillId="4" borderId="0" xfId="0" applyFont="1" applyFill="1" applyBorder="1" applyAlignment="1">
      <alignment horizontal="center" vertical="top" wrapText="1" readingOrder="1"/>
    </xf>
    <xf numFmtId="165" fontId="3" fillId="4" borderId="0" xfId="0" applyNumberFormat="1" applyFont="1" applyFill="1" applyBorder="1" applyAlignment="1">
      <alignment horizontal="center"/>
    </xf>
    <xf numFmtId="0" fontId="21" fillId="4" borderId="9" xfId="0" applyFont="1" applyFill="1" applyBorder="1" applyAlignment="1">
      <alignment vertical="center" wrapText="1" readingOrder="1"/>
    </xf>
    <xf numFmtId="4" fontId="18" fillId="4" borderId="7" xfId="0" applyNumberFormat="1" applyFont="1" applyFill="1" applyBorder="1" applyAlignment="1">
      <alignment horizontal="center" vertical="top"/>
    </xf>
    <xf numFmtId="4" fontId="44" fillId="4" borderId="9" xfId="0" applyNumberFormat="1" applyFont="1" applyFill="1" applyBorder="1" applyAlignment="1">
      <alignment horizontal="center" vertical="top" wrapText="1" readingOrder="1"/>
    </xf>
    <xf numFmtId="0" fontId="27" fillId="4" borderId="18" xfId="0" applyFont="1" applyFill="1" applyBorder="1" applyAlignment="1">
      <alignment horizontal="center" vertical="top" wrapText="1"/>
    </xf>
    <xf numFmtId="0" fontId="27" fillId="4" borderId="18" xfId="0" applyFont="1" applyFill="1" applyBorder="1" applyAlignment="1">
      <alignment vertical="top" wrapText="1"/>
    </xf>
    <xf numFmtId="164" fontId="27" fillId="4" borderId="18" xfId="1" applyFont="1" applyFill="1" applyBorder="1" applyAlignment="1">
      <alignment vertical="top" wrapText="1"/>
    </xf>
    <xf numFmtId="2" fontId="18" fillId="4" borderId="7" xfId="0" applyNumberFormat="1" applyFont="1" applyFill="1" applyBorder="1" applyAlignment="1">
      <alignment horizontal="center" vertical="top"/>
    </xf>
    <xf numFmtId="0" fontId="18" fillId="4" borderId="7" xfId="0" applyFont="1" applyFill="1" applyBorder="1" applyAlignment="1">
      <alignment horizontal="center" vertical="top"/>
    </xf>
    <xf numFmtId="4" fontId="18" fillId="4" borderId="7" xfId="1" applyNumberFormat="1" applyFont="1" applyFill="1" applyBorder="1" applyAlignment="1">
      <alignment horizontal="center" vertical="top"/>
    </xf>
    <xf numFmtId="2" fontId="18" fillId="4" borderId="7" xfId="0" applyNumberFormat="1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top" wrapText="1"/>
    </xf>
    <xf numFmtId="0" fontId="10" fillId="4" borderId="15" xfId="0" applyFont="1" applyFill="1" applyBorder="1" applyAlignment="1">
      <alignment horizontal="left" vertical="top" wrapText="1"/>
    </xf>
    <xf numFmtId="0" fontId="10" fillId="3" borderId="15" xfId="0" applyFont="1" applyFill="1" applyBorder="1" applyAlignment="1">
      <alignment horizontal="left" vertical="top" wrapText="1"/>
    </xf>
    <xf numFmtId="0" fontId="10" fillId="4" borderId="7" xfId="0" applyFont="1" applyFill="1" applyBorder="1" applyAlignment="1">
      <alignment horizontal="center" vertical="top" wrapText="1"/>
    </xf>
    <xf numFmtId="1" fontId="10" fillId="4" borderId="7" xfId="0" applyNumberFormat="1" applyFont="1" applyFill="1" applyBorder="1" applyAlignment="1">
      <alignment horizontal="center" vertical="top" wrapText="1"/>
    </xf>
    <xf numFmtId="4" fontId="10" fillId="4" borderId="7" xfId="0" applyNumberFormat="1" applyFont="1" applyFill="1" applyBorder="1" applyAlignment="1">
      <alignment vertical="top" wrapText="1"/>
    </xf>
    <xf numFmtId="2" fontId="10" fillId="4" borderId="7" xfId="0" applyNumberFormat="1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/>
    </xf>
    <xf numFmtId="0" fontId="7" fillId="3" borderId="16" xfId="0" applyFont="1" applyFill="1" applyBorder="1" applyAlignment="1">
      <alignment vertical="top"/>
    </xf>
    <xf numFmtId="0" fontId="7" fillId="3" borderId="13" xfId="0" applyFont="1" applyFill="1" applyBorder="1" applyAlignment="1">
      <alignment vertical="top"/>
    </xf>
    <xf numFmtId="4" fontId="30" fillId="4" borderId="13" xfId="0" applyNumberFormat="1" applyFont="1" applyFill="1" applyBorder="1" applyAlignment="1">
      <alignment horizontal="center" wrapText="1"/>
    </xf>
    <xf numFmtId="4" fontId="7" fillId="7" borderId="7" xfId="0" applyNumberFormat="1" applyFont="1" applyFill="1" applyBorder="1" applyAlignment="1">
      <alignment vertical="center" wrapText="1" readingOrder="1"/>
    </xf>
    <xf numFmtId="4" fontId="7" fillId="7" borderId="3" xfId="0" applyNumberFormat="1" applyFont="1" applyFill="1" applyBorder="1" applyAlignment="1">
      <alignment horizontal="center" vertical="center" wrapText="1" readingOrder="1"/>
    </xf>
    <xf numFmtId="4" fontId="7" fillId="7" borderId="1" xfId="0" applyNumberFormat="1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22" fillId="4" borderId="17" xfId="0" applyFont="1" applyFill="1" applyBorder="1" applyAlignment="1">
      <alignment vertical="center" wrapText="1"/>
    </xf>
    <xf numFmtId="0" fontId="22" fillId="4" borderId="9" xfId="0" applyFont="1" applyFill="1" applyBorder="1" applyAlignment="1">
      <alignment vertical="center" wrapText="1"/>
    </xf>
    <xf numFmtId="4" fontId="29" fillId="4" borderId="9" xfId="0" applyNumberFormat="1" applyFont="1" applyFill="1" applyBorder="1" applyAlignment="1">
      <alignment horizontal="right" vertical="center" wrapText="1"/>
    </xf>
    <xf numFmtId="0" fontId="48" fillId="4" borderId="0" xfId="0" applyFont="1" applyFill="1"/>
    <xf numFmtId="4" fontId="20" fillId="4" borderId="7" xfId="0" applyNumberFormat="1" applyFont="1" applyFill="1" applyBorder="1"/>
    <xf numFmtId="4" fontId="18" fillId="4" borderId="26" xfId="0" applyNumberFormat="1" applyFont="1" applyFill="1" applyBorder="1" applyAlignment="1">
      <alignment horizontal="left" vertical="top"/>
    </xf>
    <xf numFmtId="4" fontId="18" fillId="4" borderId="7" xfId="0" applyNumberFormat="1" applyFont="1" applyFill="1" applyBorder="1" applyAlignment="1">
      <alignment horizontal="left" vertical="top"/>
    </xf>
    <xf numFmtId="4" fontId="18" fillId="4" borderId="27" xfId="0" applyNumberFormat="1" applyFont="1" applyFill="1" applyBorder="1" applyAlignment="1">
      <alignment horizontal="left" vertical="top"/>
    </xf>
    <xf numFmtId="0" fontId="5" fillId="4" borderId="8" xfId="0" applyFont="1" applyFill="1" applyBorder="1" applyAlignment="1">
      <alignment horizontal="center" vertical="center"/>
    </xf>
    <xf numFmtId="4" fontId="5" fillId="4" borderId="8" xfId="0" applyNumberFormat="1" applyFont="1" applyFill="1" applyBorder="1" applyAlignment="1">
      <alignment horizontal="center" vertical="center"/>
    </xf>
    <xf numFmtId="4" fontId="5" fillId="8" borderId="7" xfId="0" applyNumberFormat="1" applyFont="1" applyFill="1" applyBorder="1" applyAlignment="1">
      <alignment horizontal="center" vertical="center" wrapText="1" readingOrder="1"/>
    </xf>
    <xf numFmtId="0" fontId="5" fillId="4" borderId="31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top" wrapText="1"/>
    </xf>
    <xf numFmtId="4" fontId="10" fillId="4" borderId="7" xfId="0" applyNumberFormat="1" applyFont="1" applyFill="1" applyBorder="1" applyAlignment="1">
      <alignment horizontal="center" vertical="top" wrapText="1"/>
    </xf>
    <xf numFmtId="0" fontId="10" fillId="4" borderId="7" xfId="0" applyFont="1" applyFill="1" applyBorder="1" applyAlignment="1">
      <alignment horizontal="center" vertical="center" wrapText="1" readingOrder="1"/>
    </xf>
    <xf numFmtId="0" fontId="19" fillId="4" borderId="7" xfId="0" applyFont="1" applyFill="1" applyBorder="1" applyAlignment="1">
      <alignment horizontal="left" vertical="top" wrapText="1" readingOrder="1"/>
    </xf>
    <xf numFmtId="0" fontId="4" fillId="4" borderId="7" xfId="0" applyFont="1" applyFill="1" applyBorder="1" applyAlignment="1">
      <alignment horizontal="left"/>
    </xf>
    <xf numFmtId="4" fontId="4" fillId="4" borderId="7" xfId="0" applyNumberFormat="1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 vertical="top" wrapText="1" readingOrder="1"/>
    </xf>
    <xf numFmtId="0" fontId="27" fillId="3" borderId="29" xfId="0" applyFont="1" applyFill="1" applyBorder="1" applyAlignment="1">
      <alignment vertical="center" wrapText="1"/>
    </xf>
    <xf numFmtId="0" fontId="4" fillId="3" borderId="29" xfId="0" applyFont="1" applyFill="1" applyBorder="1" applyAlignment="1">
      <alignment vertical="center"/>
    </xf>
    <xf numFmtId="0" fontId="27" fillId="3" borderId="29" xfId="0" applyFont="1" applyFill="1" applyBorder="1" applyAlignment="1">
      <alignment vertical="center"/>
    </xf>
    <xf numFmtId="0" fontId="27" fillId="3" borderId="7" xfId="0" applyFont="1" applyFill="1" applyBorder="1" applyAlignment="1">
      <alignment horizontal="center" vertical="center"/>
    </xf>
    <xf numFmtId="4" fontId="27" fillId="3" borderId="7" xfId="0" applyNumberFormat="1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left" vertical="center" wrapText="1" readingOrder="1"/>
    </xf>
    <xf numFmtId="0" fontId="18" fillId="4" borderId="15" xfId="0" applyFont="1" applyFill="1" applyBorder="1" applyAlignment="1">
      <alignment horizontal="center" vertical="top" wrapText="1" readingOrder="1"/>
    </xf>
    <xf numFmtId="0" fontId="3" fillId="4" borderId="0" xfId="0" applyNumberFormat="1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28" xfId="0" applyFont="1" applyFill="1" applyBorder="1" applyAlignment="1">
      <alignment vertical="center" wrapText="1"/>
    </xf>
    <xf numFmtId="0" fontId="5" fillId="4" borderId="29" xfId="0" applyFont="1" applyFill="1" applyBorder="1" applyAlignment="1">
      <alignment vertical="center" wrapText="1"/>
    </xf>
    <xf numFmtId="0" fontId="5" fillId="4" borderId="30" xfId="0" applyFont="1" applyFill="1" applyBorder="1" applyAlignment="1">
      <alignment vertical="center" wrapText="1"/>
    </xf>
    <xf numFmtId="0" fontId="18" fillId="4" borderId="26" xfId="0" applyFont="1" applyFill="1" applyBorder="1" applyAlignment="1">
      <alignment horizontal="left" vertical="top"/>
    </xf>
    <xf numFmtId="0" fontId="18" fillId="4" borderId="7" xfId="0" applyFont="1" applyFill="1" applyBorder="1" applyAlignment="1">
      <alignment horizontal="left" vertical="top"/>
    </xf>
    <xf numFmtId="0" fontId="18" fillId="4" borderId="27" xfId="0" applyFont="1" applyFill="1" applyBorder="1" applyAlignment="1">
      <alignment horizontal="left" vertical="top"/>
    </xf>
    <xf numFmtId="0" fontId="7" fillId="4" borderId="7" xfId="0" applyFont="1" applyFill="1" applyBorder="1" applyAlignment="1">
      <alignment horizontal="center" vertical="top" wrapText="1" readingOrder="1"/>
    </xf>
    <xf numFmtId="0" fontId="4" fillId="4" borderId="7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top" wrapText="1" readingOrder="1"/>
    </xf>
    <xf numFmtId="2" fontId="18" fillId="4" borderId="9" xfId="0" applyNumberFormat="1" applyFont="1" applyFill="1" applyBorder="1" applyAlignment="1">
      <alignment horizontal="center" vertical="top" wrapText="1"/>
    </xf>
    <xf numFmtId="4" fontId="18" fillId="4" borderId="9" xfId="0" applyNumberFormat="1" applyFont="1" applyFill="1" applyBorder="1" applyAlignment="1">
      <alignment horizontal="center" vertical="top"/>
    </xf>
    <xf numFmtId="0" fontId="5" fillId="4" borderId="34" xfId="0" applyFont="1" applyFill="1" applyBorder="1" applyAlignment="1">
      <alignment horizontal="center" vertical="center" wrapText="1" readingOrder="1"/>
    </xf>
    <xf numFmtId="0" fontId="5" fillId="4" borderId="35" xfId="0" applyFont="1" applyFill="1" applyBorder="1" applyAlignment="1">
      <alignment horizontal="center" vertical="center" wrapText="1" readingOrder="1"/>
    </xf>
    <xf numFmtId="4" fontId="5" fillId="3" borderId="36" xfId="0" applyNumberFormat="1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center" wrapText="1" readingOrder="1"/>
    </xf>
    <xf numFmtId="0" fontId="5" fillId="4" borderId="27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left" vertical="center" wrapText="1"/>
    </xf>
    <xf numFmtId="4" fontId="44" fillId="4" borderId="33" xfId="0" applyNumberFormat="1" applyFont="1" applyFill="1" applyBorder="1"/>
    <xf numFmtId="0" fontId="5" fillId="4" borderId="26" xfId="0" applyFont="1" applyFill="1" applyBorder="1" applyAlignment="1">
      <alignment horizontal="center" vertical="center" wrapText="1"/>
    </xf>
    <xf numFmtId="4" fontId="5" fillId="4" borderId="26" xfId="0" applyNumberFormat="1" applyFont="1" applyFill="1" applyBorder="1" applyAlignment="1">
      <alignment horizontal="center" vertical="center" wrapText="1"/>
    </xf>
    <xf numFmtId="0" fontId="5" fillId="4" borderId="31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top" wrapText="1" readingOrder="1"/>
    </xf>
    <xf numFmtId="4" fontId="5" fillId="4" borderId="26" xfId="0" applyNumberFormat="1" applyFont="1" applyFill="1" applyBorder="1" applyAlignment="1">
      <alignment horizontal="center" vertical="top" wrapText="1" readingOrder="1"/>
    </xf>
    <xf numFmtId="4" fontId="5" fillId="4" borderId="43" xfId="0" applyNumberFormat="1" applyFont="1" applyFill="1" applyBorder="1" applyAlignment="1">
      <alignment horizontal="center" vertical="top" wrapText="1" readingOrder="1"/>
    </xf>
    <xf numFmtId="4" fontId="5" fillId="4" borderId="44" xfId="0" applyNumberFormat="1" applyFont="1" applyFill="1" applyBorder="1" applyAlignment="1">
      <alignment horizontal="center" vertical="top" wrapText="1" readingOrder="1"/>
    </xf>
    <xf numFmtId="0" fontId="5" fillId="4" borderId="27" xfId="0" applyFont="1" applyFill="1" applyBorder="1" applyAlignment="1">
      <alignment horizontal="center" vertical="top" wrapText="1" readingOrder="1"/>
    </xf>
    <xf numFmtId="0" fontId="4" fillId="4" borderId="27" xfId="0" applyFont="1" applyFill="1" applyBorder="1" applyAlignment="1">
      <alignment vertical="top" wrapText="1"/>
    </xf>
    <xf numFmtId="0" fontId="4" fillId="4" borderId="27" xfId="0" applyFont="1" applyFill="1" applyBorder="1" applyAlignment="1">
      <alignment horizontal="center" vertical="top" wrapText="1"/>
    </xf>
    <xf numFmtId="4" fontId="5" fillId="4" borderId="45" xfId="0" applyNumberFormat="1" applyFont="1" applyFill="1" applyBorder="1" applyAlignment="1">
      <alignment horizontal="center" vertical="top" wrapText="1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18" fillId="4" borderId="9" xfId="0" applyFont="1" applyFill="1" applyBorder="1" applyAlignment="1">
      <alignment horizontal="center" vertical="center"/>
    </xf>
    <xf numFmtId="0" fontId="18" fillId="4" borderId="15" xfId="0" applyFont="1" applyFill="1" applyBorder="1" applyAlignment="1">
      <alignment horizontal="left" vertical="top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7" fillId="4" borderId="19" xfId="0" applyFont="1" applyFill="1" applyBorder="1" applyAlignment="1">
      <alignment horizontal="left" vertical="center" wrapText="1" readingOrder="1"/>
    </xf>
    <xf numFmtId="0" fontId="7" fillId="4" borderId="20" xfId="0" applyFont="1" applyFill="1" applyBorder="1" applyAlignment="1">
      <alignment horizontal="left" vertical="center" wrapText="1" readingOrder="1"/>
    </xf>
    <xf numFmtId="0" fontId="7" fillId="4" borderId="4" xfId="0" applyFont="1" applyFill="1" applyBorder="1" applyAlignment="1">
      <alignment horizontal="center" vertical="center" wrapText="1" readingOrder="1"/>
    </xf>
    <xf numFmtId="0" fontId="7" fillId="4" borderId="2" xfId="0" applyFont="1" applyFill="1" applyBorder="1" applyAlignment="1">
      <alignment horizontal="center" vertical="center" wrapText="1" readingOrder="1"/>
    </xf>
    <xf numFmtId="0" fontId="7" fillId="4" borderId="3" xfId="0" applyFont="1" applyFill="1" applyBorder="1" applyAlignment="1">
      <alignment horizontal="center" vertical="center" wrapText="1" readingOrder="1"/>
    </xf>
    <xf numFmtId="0" fontId="7" fillId="4" borderId="5" xfId="0" applyFont="1" applyFill="1" applyBorder="1" applyAlignment="1">
      <alignment horizontal="center" vertical="center" wrapText="1" readingOrder="1"/>
    </xf>
    <xf numFmtId="0" fontId="7" fillId="4" borderId="6" xfId="0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horizontal="center"/>
    </xf>
    <xf numFmtId="0" fontId="19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top" wrapText="1"/>
    </xf>
    <xf numFmtId="0" fontId="21" fillId="4" borderId="11" xfId="0" applyFont="1" applyFill="1" applyBorder="1" applyAlignment="1">
      <alignment horizontal="left" vertical="top" wrapText="1"/>
    </xf>
    <xf numFmtId="0" fontId="7" fillId="4" borderId="19" xfId="0" applyFont="1" applyFill="1" applyBorder="1" applyAlignment="1">
      <alignment horizontal="center" vertical="center" wrapText="1" readingOrder="1"/>
    </xf>
    <xf numFmtId="0" fontId="7" fillId="4" borderId="20" xfId="0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15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16" fontId="15" fillId="0" borderId="15" xfId="0" applyNumberFormat="1" applyFont="1" applyBorder="1" applyAlignment="1">
      <alignment horizontal="left" wrapText="1"/>
    </xf>
    <xf numFmtId="16" fontId="15" fillId="0" borderId="16" xfId="0" applyNumberFormat="1" applyFont="1" applyBorder="1" applyAlignment="1">
      <alignment horizontal="left" wrapText="1"/>
    </xf>
    <xf numFmtId="16" fontId="15" fillId="0" borderId="13" xfId="0" applyNumberFormat="1" applyFont="1" applyBorder="1" applyAlignment="1">
      <alignment horizontal="left" wrapText="1"/>
    </xf>
    <xf numFmtId="0" fontId="33" fillId="4" borderId="15" xfId="0" applyFont="1" applyFill="1" applyBorder="1" applyAlignment="1">
      <alignment horizontal="center" vertical="top" wrapText="1" readingOrder="1"/>
    </xf>
    <xf numFmtId="0" fontId="33" fillId="4" borderId="16" xfId="0" applyFont="1" applyFill="1" applyBorder="1" applyAlignment="1">
      <alignment horizontal="center" vertical="top" wrapText="1" readingOrder="1"/>
    </xf>
    <xf numFmtId="0" fontId="33" fillId="4" borderId="13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left" wrapText="1"/>
    </xf>
    <xf numFmtId="0" fontId="21" fillId="4" borderId="16" xfId="0" applyFont="1" applyFill="1" applyBorder="1" applyAlignment="1">
      <alignment horizontal="left" wrapText="1"/>
    </xf>
    <xf numFmtId="0" fontId="21" fillId="4" borderId="13" xfId="0" applyFont="1" applyFill="1" applyBorder="1" applyAlignment="1">
      <alignment horizontal="left" wrapText="1"/>
    </xf>
    <xf numFmtId="0" fontId="7" fillId="0" borderId="7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16" fontId="31" fillId="0" borderId="15" xfId="0" applyNumberFormat="1" applyFont="1" applyBorder="1" applyAlignment="1">
      <alignment horizontal="left" wrapText="1"/>
    </xf>
    <xf numFmtId="16" fontId="31" fillId="0" borderId="16" xfId="0" applyNumberFormat="1" applyFont="1" applyBorder="1" applyAlignment="1">
      <alignment horizontal="left" wrapText="1"/>
    </xf>
    <xf numFmtId="16" fontId="31" fillId="0" borderId="13" xfId="0" applyNumberFormat="1" applyFont="1" applyBorder="1" applyAlignment="1">
      <alignment horizontal="left" wrapText="1"/>
    </xf>
    <xf numFmtId="0" fontId="28" fillId="0" borderId="15" xfId="0" applyFont="1" applyBorder="1" applyAlignment="1">
      <alignment horizontal="left"/>
    </xf>
    <xf numFmtId="0" fontId="28" fillId="0" borderId="16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32" fillId="0" borderId="15" xfId="0" applyFont="1" applyBorder="1" applyAlignment="1">
      <alignment horizontal="left" wrapText="1"/>
    </xf>
    <xf numFmtId="0" fontId="32" fillId="0" borderId="16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27" fillId="0" borderId="15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13" xfId="0" applyFont="1" applyBorder="1" applyAlignment="1">
      <alignment horizontal="left"/>
    </xf>
    <xf numFmtId="0" fontId="33" fillId="0" borderId="15" xfId="0" applyFont="1" applyBorder="1" applyAlignment="1">
      <alignment horizontal="left" wrapText="1"/>
    </xf>
    <xf numFmtId="0" fontId="33" fillId="0" borderId="16" xfId="0" applyFont="1" applyBorder="1" applyAlignment="1">
      <alignment horizontal="left" wrapText="1"/>
    </xf>
    <xf numFmtId="0" fontId="33" fillId="0" borderId="13" xfId="0" applyFont="1" applyBorder="1" applyAlignment="1">
      <alignment horizontal="left" wrapText="1"/>
    </xf>
    <xf numFmtId="0" fontId="21" fillId="4" borderId="15" xfId="0" applyFont="1" applyFill="1" applyBorder="1" applyAlignment="1">
      <alignment horizontal="left" vertical="center" wrapText="1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21" fillId="4" borderId="15" xfId="0" applyFont="1" applyFill="1" applyBorder="1" applyAlignment="1">
      <alignment horizontal="center" vertical="center" wrapText="1" readingOrder="1"/>
    </xf>
    <xf numFmtId="0" fontId="21" fillId="4" borderId="16" xfId="0" applyFont="1" applyFill="1" applyBorder="1" applyAlignment="1">
      <alignment horizontal="center" vertical="center" wrapText="1" readingOrder="1"/>
    </xf>
    <xf numFmtId="0" fontId="21" fillId="4" borderId="1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readingOrder="1"/>
    </xf>
    <xf numFmtId="0" fontId="21" fillId="4" borderId="16" xfId="0" applyFont="1" applyFill="1" applyBorder="1" applyAlignment="1">
      <alignment horizontal="center" vertical="center" readingOrder="1"/>
    </xf>
    <xf numFmtId="0" fontId="21" fillId="4" borderId="13" xfId="0" applyFont="1" applyFill="1" applyBorder="1" applyAlignment="1">
      <alignment horizontal="center" vertical="center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center" wrapText="1" readingOrder="1"/>
    </xf>
    <xf numFmtId="0" fontId="21" fillId="4" borderId="16" xfId="0" applyFont="1" applyFill="1" applyBorder="1" applyAlignment="1">
      <alignment horizontal="right" vertical="center" wrapText="1" readingOrder="1"/>
    </xf>
    <xf numFmtId="0" fontId="21" fillId="4" borderId="13" xfId="0" applyFont="1" applyFill="1" applyBorder="1" applyAlignment="1">
      <alignment horizontal="right" vertical="center" wrapText="1" readingOrder="1"/>
    </xf>
    <xf numFmtId="0" fontId="21" fillId="4" borderId="18" xfId="0" applyFont="1" applyFill="1" applyBorder="1" applyAlignment="1">
      <alignment horizontal="center" vertical="center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3" borderId="9" xfId="0" applyNumberFormat="1" applyFont="1" applyFill="1" applyBorder="1" applyAlignment="1">
      <alignment horizontal="center" vertical="center" wrapText="1" readingOrder="1"/>
    </xf>
    <xf numFmtId="0" fontId="19" fillId="4" borderId="7" xfId="0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21" fillId="4" borderId="10" xfId="0" applyFont="1" applyFill="1" applyBorder="1" applyAlignment="1">
      <alignment horizontal="center" vertical="top"/>
    </xf>
    <xf numFmtId="0" fontId="7" fillId="4" borderId="10" xfId="0" applyFont="1" applyFill="1" applyBorder="1" applyAlignment="1">
      <alignment horizontal="left" vertical="center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top" wrapText="1" readingOrder="1"/>
    </xf>
    <xf numFmtId="0" fontId="21" fillId="4" borderId="16" xfId="0" applyFont="1" applyFill="1" applyBorder="1" applyAlignment="1">
      <alignment horizontal="right" vertical="top" wrapText="1" readingOrder="1"/>
    </xf>
    <xf numFmtId="0" fontId="21" fillId="4" borderId="13" xfId="0" applyFont="1" applyFill="1" applyBorder="1" applyAlignment="1">
      <alignment horizontal="right" vertical="top" wrapText="1" readingOrder="1"/>
    </xf>
    <xf numFmtId="0" fontId="21" fillId="4" borderId="18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1" fillId="4" borderId="0" xfId="0" applyFont="1" applyFill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4" fillId="4" borderId="8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vertical="top" wrapText="1"/>
    </xf>
    <xf numFmtId="0" fontId="7" fillId="4" borderId="22" xfId="0" applyFont="1" applyFill="1" applyBorder="1" applyAlignment="1">
      <alignment horizontal="center" vertical="center" wrapText="1" readingOrder="1"/>
    </xf>
    <xf numFmtId="0" fontId="7" fillId="4" borderId="23" xfId="0" applyFont="1" applyFill="1" applyBorder="1" applyAlignment="1">
      <alignment horizontal="center" vertical="center" wrapText="1" readingOrder="1"/>
    </xf>
    <xf numFmtId="0" fontId="4" fillId="4" borderId="16" xfId="0" applyFont="1" applyFill="1" applyBorder="1" applyAlignment="1">
      <alignment horizontal="left" vertical="top" wrapText="1"/>
    </xf>
    <xf numFmtId="0" fontId="21" fillId="4" borderId="15" xfId="0" applyFont="1" applyFill="1" applyBorder="1" applyAlignment="1">
      <alignment horizontal="center" vertical="top" wrapText="1" readingOrder="1"/>
    </xf>
    <xf numFmtId="0" fontId="21" fillId="4" borderId="16" xfId="0" applyFont="1" applyFill="1" applyBorder="1" applyAlignment="1">
      <alignment horizontal="center" vertical="top" wrapText="1" readingOrder="1"/>
    </xf>
    <xf numFmtId="0" fontId="21" fillId="4" borderId="13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21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/>
    </xf>
    <xf numFmtId="0" fontId="5" fillId="4" borderId="10" xfId="0" applyFont="1" applyFill="1" applyBorder="1" applyAlignment="1">
      <alignment horizontal="left" vertical="center"/>
    </xf>
    <xf numFmtId="0" fontId="7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horizontal="left" vertical="center" wrapText="1" readingOrder="1"/>
    </xf>
    <xf numFmtId="0" fontId="4" fillId="4" borderId="15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0" fontId="21" fillId="4" borderId="0" xfId="0" applyFont="1" applyFill="1" applyBorder="1" applyAlignment="1">
      <alignment horizontal="left" vertical="top" wrapText="1" readingOrder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23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3" fillId="4" borderId="15" xfId="0" applyFont="1" applyFill="1" applyBorder="1" applyAlignment="1">
      <alignment horizontal="left" vertical="top"/>
    </xf>
    <xf numFmtId="0" fontId="3" fillId="4" borderId="13" xfId="0" applyFont="1" applyFill="1" applyBorder="1" applyAlignment="1">
      <alignment horizontal="left" vertical="top"/>
    </xf>
    <xf numFmtId="0" fontId="4" fillId="4" borderId="8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7" xfId="3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top" wrapText="1"/>
    </xf>
    <xf numFmtId="0" fontId="27" fillId="4" borderId="7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7" fillId="4" borderId="0" xfId="0" applyFont="1" applyFill="1" applyBorder="1" applyAlignment="1">
      <alignment horizontal="center" vertical="top" wrapText="1"/>
    </xf>
    <xf numFmtId="0" fontId="7" fillId="4" borderId="23" xfId="0" applyFont="1" applyFill="1" applyBorder="1" applyAlignment="1">
      <alignment horizontal="center" vertical="top" wrapText="1" readingOrder="1"/>
    </xf>
    <xf numFmtId="0" fontId="7" fillId="4" borderId="14" xfId="0" applyFont="1" applyFill="1" applyBorder="1" applyAlignment="1">
      <alignment horizontal="center" vertical="top" wrapText="1" readingOrder="1"/>
    </xf>
    <xf numFmtId="0" fontId="7" fillId="4" borderId="25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center" vertical="top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24" xfId="0" applyFont="1" applyFill="1" applyBorder="1" applyAlignment="1">
      <alignment vertical="top" wrapText="1"/>
    </xf>
    <xf numFmtId="0" fontId="4" fillId="4" borderId="25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0" fillId="4" borderId="7" xfId="0" applyFont="1" applyFill="1" applyBorder="1" applyAlignment="1">
      <alignment horizontal="left" vertical="center"/>
    </xf>
    <xf numFmtId="0" fontId="40" fillId="4" borderId="8" xfId="0" applyFont="1" applyFill="1" applyBorder="1" applyAlignment="1">
      <alignment horizontal="left" vertical="center"/>
    </xf>
    <xf numFmtId="0" fontId="39" fillId="4" borderId="7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4" fillId="3" borderId="13" xfId="0" applyFont="1" applyFill="1" applyBorder="1" applyAlignment="1">
      <alignment vertical="top" wrapText="1"/>
    </xf>
    <xf numFmtId="4" fontId="38" fillId="4" borderId="7" xfId="1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4" fontId="4" fillId="4" borderId="13" xfId="1" applyNumberFormat="1" applyFont="1" applyFill="1" applyBorder="1" applyAlignment="1">
      <alignment vertical="top" wrapText="1"/>
    </xf>
    <xf numFmtId="4" fontId="4" fillId="4" borderId="7" xfId="1" applyNumberFormat="1" applyFont="1" applyFill="1" applyBorder="1" applyAlignment="1">
      <alignment vertical="top" wrapText="1"/>
    </xf>
    <xf numFmtId="0" fontId="4" fillId="3" borderId="15" xfId="0" applyFont="1" applyFill="1" applyBorder="1" applyAlignment="1">
      <alignment horizontal="left" vertical="top" wrapText="1"/>
    </xf>
    <xf numFmtId="0" fontId="4" fillId="3" borderId="16" xfId="0" applyFont="1" applyFill="1" applyBorder="1" applyAlignment="1">
      <alignment horizontal="left" vertical="top" wrapText="1"/>
    </xf>
    <xf numFmtId="0" fontId="4" fillId="3" borderId="13" xfId="0" applyFont="1" applyFill="1" applyBorder="1" applyAlignment="1">
      <alignment horizontal="left" vertical="top" wrapText="1"/>
    </xf>
    <xf numFmtId="0" fontId="29" fillId="4" borderId="7" xfId="0" applyFont="1" applyFill="1" applyBorder="1" applyAlignment="1">
      <alignment vertical="top" wrapText="1"/>
    </xf>
    <xf numFmtId="4" fontId="38" fillId="4" borderId="15" xfId="0" applyNumberFormat="1" applyFont="1" applyFill="1" applyBorder="1" applyAlignment="1">
      <alignment vertical="top" wrapText="1"/>
    </xf>
    <xf numFmtId="4" fontId="38" fillId="4" borderId="16" xfId="0" applyNumberFormat="1" applyFont="1" applyFill="1" applyBorder="1" applyAlignment="1">
      <alignment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4" fillId="4" borderId="16" xfId="0" applyFont="1" applyFill="1" applyBorder="1" applyAlignment="1">
      <alignment vertical="top" wrapText="1"/>
    </xf>
    <xf numFmtId="0" fontId="4" fillId="4" borderId="15" xfId="0" applyNumberFormat="1" applyFont="1" applyFill="1" applyBorder="1" applyAlignment="1">
      <alignment vertical="top" wrapText="1"/>
    </xf>
    <xf numFmtId="0" fontId="4" fillId="4" borderId="16" xfId="0" applyNumberFormat="1" applyFont="1" applyFill="1" applyBorder="1" applyAlignment="1">
      <alignment vertical="top" wrapText="1"/>
    </xf>
    <xf numFmtId="0" fontId="4" fillId="4" borderId="13" xfId="0" applyNumberFormat="1" applyFont="1" applyFill="1" applyBorder="1" applyAlignment="1">
      <alignment vertical="top" wrapText="1"/>
    </xf>
    <xf numFmtId="0" fontId="39" fillId="4" borderId="15" xfId="0" applyFont="1" applyFill="1" applyBorder="1" applyAlignment="1">
      <alignment horizontal="left" vertical="center" wrapText="1"/>
    </xf>
    <xf numFmtId="0" fontId="39" fillId="4" borderId="16" xfId="0" applyFont="1" applyFill="1" applyBorder="1" applyAlignment="1">
      <alignment horizontal="left" vertical="center" wrapText="1"/>
    </xf>
    <xf numFmtId="0" fontId="39" fillId="4" borderId="13" xfId="0" applyFont="1" applyFill="1" applyBorder="1" applyAlignment="1">
      <alignment horizontal="left" vertical="center" wrapText="1"/>
    </xf>
    <xf numFmtId="4" fontId="38" fillId="4" borderId="15" xfId="1" applyNumberFormat="1" applyFont="1" applyFill="1" applyBorder="1" applyAlignment="1">
      <alignment horizontal="right"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4" fontId="38" fillId="4" borderId="15" xfId="1" applyNumberFormat="1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40" fillId="4" borderId="15" xfId="0" applyFont="1" applyFill="1" applyBorder="1" applyAlignment="1">
      <alignment horizontal="left" vertical="center"/>
    </xf>
    <xf numFmtId="0" fontId="40" fillId="4" borderId="16" xfId="0" applyFont="1" applyFill="1" applyBorder="1" applyAlignment="1">
      <alignment horizontal="left" vertical="center"/>
    </xf>
    <xf numFmtId="0" fontId="40" fillId="4" borderId="13" xfId="0" applyFont="1" applyFill="1" applyBorder="1" applyAlignment="1">
      <alignment horizontal="left" vertical="center"/>
    </xf>
    <xf numFmtId="4" fontId="4" fillId="4" borderId="7" xfId="1" applyNumberFormat="1" applyFont="1" applyFill="1" applyBorder="1" applyAlignment="1">
      <alignment horizontal="right" vertical="top" wrapText="1"/>
    </xf>
    <xf numFmtId="0" fontId="33" fillId="4" borderId="15" xfId="0" applyFont="1" applyFill="1" applyBorder="1" applyAlignment="1">
      <alignment horizontal="left" wrapText="1"/>
    </xf>
    <xf numFmtId="0" fontId="33" fillId="4" borderId="16" xfId="0" applyFont="1" applyFill="1" applyBorder="1" applyAlignment="1">
      <alignment horizontal="left" wrapText="1"/>
    </xf>
    <xf numFmtId="0" fontId="33" fillId="4" borderId="13" xfId="0" applyFont="1" applyFill="1" applyBorder="1" applyAlignment="1">
      <alignment horizontal="left" wrapText="1"/>
    </xf>
    <xf numFmtId="16" fontId="31" fillId="4" borderId="15" xfId="0" applyNumberFormat="1" applyFont="1" applyFill="1" applyBorder="1" applyAlignment="1">
      <alignment horizontal="left" wrapText="1"/>
    </xf>
    <xf numFmtId="16" fontId="31" fillId="4" borderId="16" xfId="0" applyNumberFormat="1" applyFont="1" applyFill="1" applyBorder="1" applyAlignment="1">
      <alignment horizontal="left" wrapText="1"/>
    </xf>
    <xf numFmtId="16" fontId="31" fillId="4" borderId="13" xfId="0" applyNumberFormat="1" applyFont="1" applyFill="1" applyBorder="1" applyAlignment="1">
      <alignment horizontal="left" wrapText="1"/>
    </xf>
    <xf numFmtId="0" fontId="34" fillId="0" borderId="0" xfId="0" applyFont="1" applyAlignment="1">
      <alignment horizontal="center" wrapText="1"/>
    </xf>
    <xf numFmtId="0" fontId="14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wrapText="1"/>
    </xf>
    <xf numFmtId="0" fontId="15" fillId="4" borderId="15" xfId="0" applyFont="1" applyFill="1" applyBorder="1" applyAlignment="1">
      <alignment horizontal="left" wrapText="1"/>
    </xf>
    <xf numFmtId="0" fontId="15" fillId="4" borderId="16" xfId="0" applyFont="1" applyFill="1" applyBorder="1" applyAlignment="1">
      <alignment horizontal="left" wrapText="1"/>
    </xf>
    <xf numFmtId="0" fontId="15" fillId="4" borderId="13" xfId="0" applyFont="1" applyFill="1" applyBorder="1" applyAlignment="1">
      <alignment horizontal="left" wrapText="1"/>
    </xf>
    <xf numFmtId="16" fontId="15" fillId="4" borderId="15" xfId="0" applyNumberFormat="1" applyFont="1" applyFill="1" applyBorder="1" applyAlignment="1">
      <alignment horizontal="left" wrapText="1"/>
    </xf>
    <xf numFmtId="16" fontId="15" fillId="4" borderId="16" xfId="0" applyNumberFormat="1" applyFont="1" applyFill="1" applyBorder="1" applyAlignment="1">
      <alignment horizontal="left" wrapText="1"/>
    </xf>
    <xf numFmtId="16" fontId="15" fillId="4" borderId="13" xfId="0" applyNumberFormat="1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center" vertical="top" wrapText="1"/>
    </xf>
    <xf numFmtId="0" fontId="14" fillId="4" borderId="18" xfId="0" applyFont="1" applyFill="1" applyBorder="1" applyAlignment="1">
      <alignment horizontal="center" vertical="top" wrapText="1"/>
    </xf>
    <xf numFmtId="0" fontId="14" fillId="4" borderId="0" xfId="0" applyFont="1" applyFill="1" applyBorder="1" applyAlignment="1">
      <alignment horizontal="center" vertical="top" wrapText="1"/>
    </xf>
    <xf numFmtId="0" fontId="28" fillId="4" borderId="15" xfId="0" applyFont="1" applyFill="1" applyBorder="1" applyAlignment="1">
      <alignment horizontal="left"/>
    </xf>
    <xf numFmtId="0" fontId="28" fillId="4" borderId="16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27" fillId="4" borderId="15" xfId="0" applyFont="1" applyFill="1" applyBorder="1" applyAlignment="1">
      <alignment horizontal="left"/>
    </xf>
    <xf numFmtId="0" fontId="27" fillId="4" borderId="16" xfId="0" applyFont="1" applyFill="1" applyBorder="1" applyAlignment="1">
      <alignment horizontal="left"/>
    </xf>
    <xf numFmtId="0" fontId="27" fillId="4" borderId="13" xfId="0" applyFont="1" applyFill="1" applyBorder="1" applyAlignment="1">
      <alignment horizontal="left"/>
    </xf>
    <xf numFmtId="0" fontId="32" fillId="4" borderId="15" xfId="0" applyFont="1" applyFill="1" applyBorder="1" applyAlignment="1">
      <alignment horizontal="left" wrapText="1"/>
    </xf>
    <xf numFmtId="0" fontId="32" fillId="4" borderId="16" xfId="0" applyFont="1" applyFill="1" applyBorder="1" applyAlignment="1">
      <alignment horizontal="left" wrapText="1"/>
    </xf>
    <xf numFmtId="0" fontId="32" fillId="4" borderId="13" xfId="0" applyFont="1" applyFill="1" applyBorder="1" applyAlignment="1">
      <alignment horizontal="left" wrapText="1"/>
    </xf>
    <xf numFmtId="0" fontId="5" fillId="4" borderId="15" xfId="0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4" fillId="4" borderId="8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5" xfId="0" applyFont="1" applyFill="1" applyBorder="1" applyAlignment="1">
      <alignment horizontal="left" vertical="center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3" fillId="4" borderId="0" xfId="0" applyFont="1" applyFill="1" applyAlignment="1">
      <alignment horizontal="left" vertical="top" wrapText="1"/>
    </xf>
    <xf numFmtId="0" fontId="5" fillId="4" borderId="22" xfId="0" applyFont="1" applyFill="1" applyBorder="1" applyAlignment="1">
      <alignment horizontal="center" vertical="center" wrapText="1" readingOrder="1"/>
    </xf>
    <xf numFmtId="0" fontId="5" fillId="4" borderId="23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center" vertical="center" wrapText="1" readingOrder="1"/>
    </xf>
    <xf numFmtId="0" fontId="5" fillId="4" borderId="17" xfId="0" applyFont="1" applyFill="1" applyBorder="1" applyAlignment="1">
      <alignment horizontal="center" vertical="center" wrapText="1" readingOrder="1"/>
    </xf>
    <xf numFmtId="0" fontId="5" fillId="4" borderId="14" xfId="0" applyFont="1" applyFill="1" applyBorder="1" applyAlignment="1">
      <alignment horizontal="center" vertical="center" wrapText="1" readingOrder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3" borderId="9" xfId="0" applyFont="1" applyFill="1" applyBorder="1" applyAlignment="1">
      <alignment horizontal="center" vertical="center" wrapText="1" readingOrder="1"/>
    </xf>
    <xf numFmtId="0" fontId="3" fillId="4" borderId="17" xfId="0" applyFont="1" applyFill="1" applyBorder="1" applyAlignment="1">
      <alignment horizontal="center" vertical="center" readingOrder="1"/>
    </xf>
    <xf numFmtId="0" fontId="3" fillId="4" borderId="10" xfId="0" applyFont="1" applyFill="1" applyBorder="1" applyAlignment="1">
      <alignment horizontal="center" vertical="center" readingOrder="1"/>
    </xf>
    <xf numFmtId="0" fontId="3" fillId="4" borderId="14" xfId="0" applyFont="1" applyFill="1" applyBorder="1" applyAlignment="1">
      <alignment horizontal="center" vertical="center" readingOrder="1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right" vertical="center" wrapText="1" readingOrder="1"/>
    </xf>
    <xf numFmtId="0" fontId="3" fillId="4" borderId="15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center" vertical="center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horizontal="left" vertical="center" wrapText="1" readingOrder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3" fillId="4" borderId="9" xfId="0" applyFont="1" applyFill="1" applyBorder="1" applyAlignment="1">
      <alignment horizontal="right" vertical="top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4" fillId="4" borderId="9" xfId="0" applyFont="1" applyFill="1" applyBorder="1" applyAlignment="1">
      <alignment vertical="top" wrapText="1"/>
    </xf>
    <xf numFmtId="0" fontId="21" fillId="4" borderId="0" xfId="0" applyFont="1" applyFill="1" applyAlignment="1">
      <alignment horizontal="center" vertical="top"/>
    </xf>
    <xf numFmtId="0" fontId="4" fillId="4" borderId="23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left" vertical="top" wrapText="1" readingOrder="1"/>
    </xf>
    <xf numFmtId="0" fontId="5" fillId="4" borderId="15" xfId="0" applyFont="1" applyFill="1" applyBorder="1" applyAlignment="1">
      <alignment horizontal="center" vertical="top" wrapText="1" readingOrder="1"/>
    </xf>
    <xf numFmtId="0" fontId="5" fillId="4" borderId="16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14" fillId="4" borderId="7" xfId="0" applyFont="1" applyFill="1" applyBorder="1" applyAlignment="1">
      <alignment horizontal="center" vertical="top" wrapText="1"/>
    </xf>
    <xf numFmtId="0" fontId="11" fillId="4" borderId="0" xfId="0" applyFont="1" applyFill="1" applyAlignment="1">
      <alignment horizontal="center" vertical="top" wrapText="1"/>
    </xf>
    <xf numFmtId="0" fontId="11" fillId="4" borderId="0" xfId="0" applyNumberFormat="1" applyFont="1" applyFill="1" applyAlignment="1">
      <alignment horizontal="left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5" xfId="0" applyFont="1" applyFill="1" applyBorder="1" applyAlignment="1">
      <alignment horizontal="right" vertical="center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right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3" fillId="4" borderId="18" xfId="0" applyFont="1" applyFill="1" applyBorder="1" applyAlignment="1">
      <alignment horizontal="center" vertical="center" readingOrder="1"/>
    </xf>
    <xf numFmtId="0" fontId="5" fillId="4" borderId="37" xfId="0" applyFont="1" applyFill="1" applyBorder="1" applyAlignment="1">
      <alignment horizontal="center" vertical="center" wrapText="1" readingOrder="1"/>
    </xf>
    <xf numFmtId="0" fontId="5" fillId="4" borderId="39" xfId="0" applyFont="1" applyFill="1" applyBorder="1" applyAlignment="1">
      <alignment horizontal="center" vertical="center" wrapText="1" readingOrder="1"/>
    </xf>
    <xf numFmtId="0" fontId="3" fillId="4" borderId="8" xfId="0" applyFont="1" applyFill="1" applyBorder="1" applyAlignment="1">
      <alignment horizontal="right" vertical="top" wrapText="1" readingOrder="1"/>
    </xf>
    <xf numFmtId="4" fontId="5" fillId="3" borderId="38" xfId="0" applyNumberFormat="1" applyFont="1" applyFill="1" applyBorder="1" applyAlignment="1">
      <alignment horizontal="center" vertical="center" wrapText="1" readingOrder="1"/>
    </xf>
    <xf numFmtId="4" fontId="5" fillId="3" borderId="40" xfId="0" applyNumberFormat="1" applyFont="1" applyFill="1" applyBorder="1" applyAlignment="1">
      <alignment horizontal="center" vertical="center" wrapText="1" readingOrder="1"/>
    </xf>
    <xf numFmtId="0" fontId="5" fillId="4" borderId="28" xfId="0" applyFont="1" applyFill="1" applyBorder="1" applyAlignment="1">
      <alignment horizontal="center" vertical="center" wrapText="1" readingOrder="1"/>
    </xf>
    <xf numFmtId="0" fontId="5" fillId="4" borderId="30" xfId="0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center" wrapText="1" readingOrder="1"/>
    </xf>
    <xf numFmtId="0" fontId="5" fillId="4" borderId="27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left" vertical="top" wrapText="1" readingOrder="1"/>
    </xf>
    <xf numFmtId="0" fontId="7" fillId="4" borderId="13" xfId="0" applyFont="1" applyFill="1" applyBorder="1" applyAlignment="1">
      <alignment horizontal="left" vertical="top" wrapText="1" readingOrder="1"/>
    </xf>
    <xf numFmtId="0" fontId="3" fillId="4" borderId="0" xfId="0" applyFont="1" applyFill="1" applyBorder="1" applyAlignment="1">
      <alignment horizontal="left" vertical="top" wrapText="1" readingOrder="1"/>
    </xf>
    <xf numFmtId="0" fontId="5" fillId="4" borderId="12" xfId="0" applyFont="1" applyFill="1" applyBorder="1" applyAlignment="1">
      <alignment horizontal="center" vertical="top" wrapText="1" readingOrder="1"/>
    </xf>
    <xf numFmtId="0" fontId="7" fillId="4" borderId="12" xfId="0" applyFont="1" applyFill="1" applyBorder="1" applyAlignment="1">
      <alignment horizontal="center" vertical="center" wrapText="1" readingOrder="1"/>
    </xf>
    <xf numFmtId="4" fontId="7" fillId="4" borderId="8" xfId="0" applyNumberFormat="1" applyFont="1" applyFill="1" applyBorder="1" applyAlignment="1">
      <alignment horizontal="center" vertical="center" wrapText="1" readingOrder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4" fontId="7" fillId="4" borderId="12" xfId="0" applyNumberFormat="1" applyFont="1" applyFill="1" applyBorder="1" applyAlignment="1">
      <alignment horizontal="center" vertical="center" wrapText="1" readingOrder="1"/>
    </xf>
    <xf numFmtId="0" fontId="5" fillId="0" borderId="0" xfId="0" applyFont="1" applyAlignment="1">
      <alignment horizontal="center"/>
    </xf>
    <xf numFmtId="0" fontId="51" fillId="0" borderId="7" xfId="0" applyFont="1" applyBorder="1" applyAlignment="1">
      <alignment vertical="center" wrapText="1"/>
    </xf>
    <xf numFmtId="0" fontId="37" fillId="3" borderId="7" xfId="0" applyFont="1" applyFill="1" applyBorder="1" applyAlignment="1">
      <alignment vertical="center" wrapText="1"/>
    </xf>
    <xf numFmtId="0" fontId="51" fillId="0" borderId="7" xfId="0" applyFont="1" applyBorder="1" applyAlignment="1">
      <alignment horizontal="center" vertical="center" wrapText="1"/>
    </xf>
    <xf numFmtId="0" fontId="20" fillId="4" borderId="7" xfId="0" applyFont="1" applyFill="1" applyBorder="1" applyAlignment="1">
      <alignment vertical="top" wrapText="1"/>
    </xf>
    <xf numFmtId="0" fontId="37" fillId="4" borderId="7" xfId="0" applyFont="1" applyFill="1" applyBorder="1" applyAlignment="1">
      <alignment vertical="center" wrapText="1"/>
    </xf>
    <xf numFmtId="0" fontId="37" fillId="4" borderId="7" xfId="3" applyFont="1" applyFill="1" applyBorder="1" applyAlignment="1">
      <alignment vertical="center"/>
    </xf>
    <xf numFmtId="0" fontId="37" fillId="4" borderId="7" xfId="0" applyFont="1" applyFill="1" applyBorder="1" applyAlignment="1">
      <alignment vertical="top" wrapText="1"/>
    </xf>
    <xf numFmtId="0" fontId="20" fillId="4" borderId="7" xfId="3" applyFont="1" applyFill="1" applyBorder="1" applyAlignment="1">
      <alignment vertical="center" wrapText="1"/>
    </xf>
    <xf numFmtId="0" fontId="20" fillId="4" borderId="7" xfId="0" applyFont="1" applyFill="1" applyBorder="1" applyAlignment="1">
      <alignment vertical="center" wrapText="1"/>
    </xf>
    <xf numFmtId="0" fontId="20" fillId="3" borderId="7" xfId="0" applyFont="1" applyFill="1" applyBorder="1" applyAlignment="1">
      <alignment vertical="center" wrapText="1"/>
    </xf>
    <xf numFmtId="0" fontId="7" fillId="4" borderId="15" xfId="0" applyFont="1" applyFill="1" applyBorder="1" applyAlignment="1">
      <alignment horizontal="left" vertical="top" wrapText="1"/>
    </xf>
    <xf numFmtId="0" fontId="7" fillId="4" borderId="13" xfId="0" applyFont="1" applyFill="1" applyBorder="1" applyAlignment="1">
      <alignment horizontal="left" vertical="top" wrapText="1"/>
    </xf>
    <xf numFmtId="0" fontId="27" fillId="4" borderId="15" xfId="0" applyFont="1" applyFill="1" applyBorder="1" applyAlignment="1">
      <alignment vertical="top" wrapText="1"/>
    </xf>
    <xf numFmtId="0" fontId="27" fillId="4" borderId="13" xfId="0" applyFont="1" applyFill="1" applyBorder="1" applyAlignment="1">
      <alignment vertical="top" wrapText="1"/>
    </xf>
    <xf numFmtId="0" fontId="5" fillId="4" borderId="12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right" vertical="center"/>
    </xf>
    <xf numFmtId="2" fontId="37" fillId="4" borderId="7" xfId="0" applyNumberFormat="1" applyFont="1" applyFill="1" applyBorder="1" applyAlignment="1">
      <alignment horizontal="right" vertical="center"/>
    </xf>
    <xf numFmtId="0" fontId="20" fillId="3" borderId="7" xfId="0" applyFont="1" applyFill="1" applyBorder="1" applyAlignment="1">
      <alignment horizontal="right" vertical="center"/>
    </xf>
    <xf numFmtId="2" fontId="20" fillId="4" borderId="7" xfId="0" applyNumberFormat="1" applyFont="1" applyFill="1" applyBorder="1" applyAlignment="1">
      <alignment horizontal="right" vertical="center"/>
    </xf>
    <xf numFmtId="0" fontId="51" fillId="0" borderId="7" xfId="0" applyFont="1" applyBorder="1"/>
    <xf numFmtId="0" fontId="52" fillId="0" borderId="7" xfId="0" applyFont="1" applyBorder="1" applyAlignment="1">
      <alignment vertical="center" wrapText="1"/>
    </xf>
    <xf numFmtId="0" fontId="5" fillId="4" borderId="7" xfId="0" applyFont="1" applyFill="1" applyBorder="1" applyAlignment="1">
      <alignment vertical="center" wrapText="1" readingOrder="1"/>
    </xf>
    <xf numFmtId="0" fontId="5" fillId="4" borderId="15" xfId="0" applyFont="1" applyFill="1" applyBorder="1" applyAlignment="1">
      <alignment vertical="center" wrapText="1" readingOrder="1"/>
    </xf>
    <xf numFmtId="0" fontId="3" fillId="4" borderId="15" xfId="0" applyFont="1" applyFill="1" applyBorder="1" applyAlignment="1">
      <alignment vertical="center" wrapText="1" readingOrder="1"/>
    </xf>
    <xf numFmtId="0" fontId="37" fillId="4" borderId="7" xfId="0" applyFont="1" applyFill="1" applyBorder="1" applyAlignment="1">
      <alignment horizontal="left" vertical="center" wrapText="1"/>
    </xf>
    <xf numFmtId="0" fontId="37" fillId="4" borderId="7" xfId="3" applyFont="1" applyFill="1" applyBorder="1" applyAlignment="1">
      <alignment horizontal="left" vertical="center" wrapText="1"/>
    </xf>
    <xf numFmtId="0" fontId="37" fillId="4" borderId="7" xfId="0" applyFont="1" applyFill="1" applyBorder="1" applyAlignment="1">
      <alignment horizontal="center" vertical="center" wrapText="1"/>
    </xf>
    <xf numFmtId="0" fontId="20" fillId="4" borderId="7" xfId="0" applyFont="1" applyFill="1" applyBorder="1" applyAlignment="1">
      <alignment horizontal="center" vertical="top" wrapText="1"/>
    </xf>
    <xf numFmtId="0" fontId="40" fillId="0" borderId="7" xfId="0" applyFont="1" applyBorder="1" applyAlignment="1">
      <alignment horizontal="center" vertical="center" wrapText="1"/>
    </xf>
    <xf numFmtId="0" fontId="37" fillId="4" borderId="7" xfId="0" applyFont="1" applyFill="1" applyBorder="1" applyAlignment="1">
      <alignment horizontal="center" vertical="top" wrapText="1"/>
    </xf>
    <xf numFmtId="4" fontId="37" fillId="4" borderId="7" xfId="0" applyNumberFormat="1" applyFont="1" applyFill="1" applyBorder="1" applyAlignment="1">
      <alignment horizontal="center" vertical="top" wrapText="1"/>
    </xf>
    <xf numFmtId="4" fontId="20" fillId="4" borderId="7" xfId="0" applyNumberFormat="1" applyFont="1" applyFill="1" applyBorder="1" applyAlignment="1">
      <alignment horizontal="center" vertical="top" wrapText="1"/>
    </xf>
    <xf numFmtId="0" fontId="40" fillId="0" borderId="7" xfId="0" applyFont="1" applyBorder="1" applyAlignment="1">
      <alignment vertical="center" wrapText="1"/>
    </xf>
    <xf numFmtId="0" fontId="37" fillId="4" borderId="28" xfId="0" applyFont="1" applyFill="1" applyBorder="1" applyAlignment="1">
      <alignment vertical="top" wrapText="1"/>
    </xf>
    <xf numFmtId="0" fontId="37" fillId="4" borderId="29" xfId="0" applyFont="1" applyFill="1" applyBorder="1" applyAlignment="1">
      <alignment vertical="center" wrapText="1"/>
    </xf>
    <xf numFmtId="0" fontId="37" fillId="4" borderId="41" xfId="0" applyFont="1" applyFill="1" applyBorder="1" applyAlignment="1">
      <alignment vertical="center" wrapText="1"/>
    </xf>
    <xf numFmtId="4" fontId="7" fillId="8" borderId="7" xfId="0" applyNumberFormat="1" applyFont="1" applyFill="1" applyBorder="1" applyAlignment="1">
      <alignment horizontal="center" vertical="center" wrapText="1" readingOrder="1"/>
    </xf>
    <xf numFmtId="0" fontId="37" fillId="4" borderId="42" xfId="0" applyFont="1" applyFill="1" applyBorder="1" applyAlignment="1">
      <alignment vertical="top" wrapText="1"/>
    </xf>
    <xf numFmtId="0" fontId="37" fillId="4" borderId="32" xfId="0" applyFont="1" applyFill="1" applyBorder="1" applyAlignment="1">
      <alignment vertical="top" wrapText="1"/>
    </xf>
    <xf numFmtId="0" fontId="37" fillId="4" borderId="29" xfId="0" applyFont="1" applyFill="1" applyBorder="1" applyAlignment="1">
      <alignment vertical="top" wrapText="1"/>
    </xf>
    <xf numFmtId="0" fontId="37" fillId="4" borderId="30" xfId="0" applyFont="1" applyFill="1" applyBorder="1" applyAlignment="1">
      <alignment vertical="top" wrapText="1"/>
    </xf>
    <xf numFmtId="4" fontId="37" fillId="4" borderId="26" xfId="0" applyNumberFormat="1" applyFont="1" applyFill="1" applyBorder="1" applyAlignment="1">
      <alignment horizontal="center" vertical="center"/>
    </xf>
    <xf numFmtId="4" fontId="37" fillId="4" borderId="7" xfId="0" applyNumberFormat="1" applyFont="1" applyFill="1" applyBorder="1" applyAlignment="1">
      <alignment horizontal="center" vertical="center"/>
    </xf>
    <xf numFmtId="4" fontId="37" fillId="4" borderId="27" xfId="0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Хороший" xfId="3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8;&#1040;&#1058;&#1053;&#1067;&#1045;/&#1058;-3-%20&#1084;&#1086;&#1083;&#1086;&#1076;&#1077;&#1078;%20&#1094;&#1077;&#1085;&#1090;&#1088;-%2001.06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52;&#1062;/&#1056;&#1072;&#1089;&#1095;&#1077;&#1090;%20&#1087;&#1086;%20&#1052;&#1062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2016 (2)"/>
      <sheetName val="2016"/>
      <sheetName val="стр1"/>
      <sheetName val="Лист1"/>
      <sheetName val="фонд"/>
      <sheetName val="Лист2"/>
    </sheetNames>
    <sheetDataSet>
      <sheetData sheetId="0"/>
      <sheetData sheetId="1"/>
      <sheetData sheetId="2">
        <row r="17">
          <cell r="AE17" t="str">
            <v>Директор МЦ</v>
          </cell>
        </row>
        <row r="19">
          <cell r="AE19" t="str">
            <v>Специалист по работе с молодежью</v>
          </cell>
        </row>
        <row r="25">
          <cell r="AE25" t="str">
            <v>Водитель</v>
          </cell>
        </row>
        <row r="26">
          <cell r="AE26" t="str">
            <v xml:space="preserve">Уборщик служебных помещений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4"/>
      <sheetName val="73"/>
      <sheetName val="72"/>
      <sheetName val="S"/>
      <sheetName val="4560"/>
      <sheetName val="СВОД"/>
      <sheetName val="211"/>
      <sheetName val="льгот"/>
      <sheetName val="ком"/>
      <sheetName val="тран"/>
      <sheetName val="связ"/>
      <sheetName val="223"/>
      <sheetName val="290+226+225"/>
      <sheetName val="310"/>
      <sheetName val="340"/>
      <sheetName val="расч годов фонд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D15" t="str">
            <v>Заведуюший</v>
          </cell>
          <cell r="E15">
            <v>1</v>
          </cell>
          <cell r="AD15">
            <v>86169</v>
          </cell>
        </row>
        <row r="16">
          <cell r="D16" t="str">
            <v>Ведущий специалист по работе с молодежью</v>
          </cell>
          <cell r="E16">
            <v>1</v>
          </cell>
          <cell r="AD16">
            <v>36443</v>
          </cell>
        </row>
        <row r="17">
          <cell r="D17" t="str">
            <v>Специалист по работе с молодежью, 1 кв. уровень</v>
          </cell>
          <cell r="E17">
            <v>4.5999999999999996</v>
          </cell>
          <cell r="AD17">
            <v>32495</v>
          </cell>
        </row>
        <row r="18">
          <cell r="D18" t="str">
            <v>Водитель автомобиля, 1 кв. уровень</v>
          </cell>
          <cell r="E18">
            <v>1</v>
          </cell>
          <cell r="AD18">
            <v>23375</v>
          </cell>
        </row>
        <row r="19">
          <cell r="D19" t="str">
            <v>Рабочий по комплексному обслуживанию здания</v>
          </cell>
          <cell r="E19">
            <v>0.5</v>
          </cell>
          <cell r="AD19">
            <v>20711</v>
          </cell>
        </row>
        <row r="20">
          <cell r="D20" t="str">
            <v>Уборщик служебных помещений, 1 кв. уровень</v>
          </cell>
          <cell r="E20">
            <v>1</v>
          </cell>
          <cell r="AD20">
            <v>17458</v>
          </cell>
        </row>
        <row r="21">
          <cell r="D21" t="str">
            <v xml:space="preserve">Сторож, 1 кв. уровень </v>
          </cell>
          <cell r="E21">
            <v>3</v>
          </cell>
          <cell r="AD21">
            <v>19510</v>
          </cell>
        </row>
        <row r="22">
          <cell r="D22">
            <v>19510</v>
          </cell>
          <cell r="E22">
            <v>12.1</v>
          </cell>
          <cell r="AD22">
            <v>236161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5"/>
  <sheetViews>
    <sheetView zoomScale="80" zoomScaleNormal="80" workbookViewId="0">
      <selection activeCell="K23" sqref="A1:K23"/>
    </sheetView>
  </sheetViews>
  <sheetFormatPr defaultColWidth="9.125" defaultRowHeight="15" x14ac:dyDescent="0.25"/>
  <cols>
    <col min="1" max="1" width="23.75" style="38" customWidth="1"/>
    <col min="2" max="3" width="22.625" style="38" customWidth="1"/>
    <col min="4" max="4" width="14.25" style="38" customWidth="1"/>
    <col min="5" max="5" width="13.125" style="38" customWidth="1"/>
    <col min="6" max="6" width="15.125" style="38" customWidth="1"/>
    <col min="7" max="7" width="11.875" style="38" customWidth="1"/>
    <col min="8" max="8" width="12.75" style="38" customWidth="1"/>
    <col min="9" max="9" width="16.625" style="38" customWidth="1"/>
    <col min="10" max="10" width="13.125" style="38" customWidth="1"/>
    <col min="11" max="11" width="23.875" style="38" customWidth="1"/>
    <col min="12" max="13" width="9.125" style="38"/>
    <col min="14" max="14" width="21.25" style="38" customWidth="1"/>
    <col min="15" max="15" width="16.75" style="38" customWidth="1"/>
    <col min="16" max="16" width="13.75" style="38" customWidth="1"/>
    <col min="17" max="16384" width="9.125" style="38"/>
  </cols>
  <sheetData>
    <row r="1" spans="1:16" x14ac:dyDescent="0.25">
      <c r="A1" s="45"/>
      <c r="B1" s="45"/>
      <c r="C1" s="45"/>
      <c r="D1" s="45"/>
      <c r="E1" s="45"/>
      <c r="F1" s="45"/>
      <c r="G1" s="45"/>
      <c r="H1" s="45"/>
      <c r="I1" s="524" t="s">
        <v>322</v>
      </c>
      <c r="J1" s="524"/>
      <c r="K1" s="45"/>
    </row>
    <row r="2" spans="1:16" ht="105" customHeight="1" x14ac:dyDescent="0.25">
      <c r="A2" s="45"/>
      <c r="B2" s="45"/>
      <c r="C2" s="45"/>
      <c r="D2" s="45"/>
      <c r="E2" s="45"/>
      <c r="F2" s="45"/>
      <c r="G2" s="45"/>
      <c r="H2" s="45"/>
      <c r="I2" s="525" t="s">
        <v>443</v>
      </c>
      <c r="J2" s="525"/>
      <c r="K2" s="525"/>
      <c r="L2" s="168"/>
      <c r="M2" s="168"/>
    </row>
    <row r="3" spans="1:16" ht="30" x14ac:dyDescent="0.25">
      <c r="A3" s="191" t="s">
        <v>211</v>
      </c>
      <c r="B3" s="526" t="str">
        <f>'инновации+добровольчество0,3664'!B3:H3</f>
        <v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v>
      </c>
      <c r="C3" s="526"/>
      <c r="D3" s="526"/>
      <c r="E3" s="526"/>
      <c r="F3" s="526"/>
      <c r="G3" s="526"/>
      <c r="H3" s="526"/>
      <c r="I3" s="526"/>
      <c r="J3" s="526"/>
      <c r="K3" s="526"/>
    </row>
    <row r="4" spans="1:16" x14ac:dyDescent="0.25">
      <c r="A4" s="45"/>
      <c r="B4" s="527"/>
      <c r="C4" s="527"/>
      <c r="D4" s="527"/>
      <c r="E4" s="527"/>
      <c r="F4" s="527"/>
      <c r="G4" s="527"/>
      <c r="H4" s="527"/>
      <c r="I4" s="527"/>
      <c r="J4" s="527"/>
      <c r="K4" s="527"/>
    </row>
    <row r="5" spans="1:16" ht="15" customHeight="1" x14ac:dyDescent="0.25">
      <c r="A5" s="528" t="s">
        <v>85</v>
      </c>
      <c r="B5" s="529"/>
      <c r="C5" s="529"/>
      <c r="D5" s="528" t="s">
        <v>32</v>
      </c>
      <c r="E5" s="520"/>
      <c r="F5" s="520"/>
      <c r="G5" s="520"/>
      <c r="H5" s="520"/>
      <c r="I5" s="520"/>
      <c r="J5" s="521"/>
      <c r="K5" s="522" t="s">
        <v>33</v>
      </c>
    </row>
    <row r="6" spans="1:16" ht="120" customHeight="1" x14ac:dyDescent="0.25">
      <c r="A6" s="192" t="s">
        <v>94</v>
      </c>
      <c r="B6" s="193" t="s">
        <v>95</v>
      </c>
      <c r="C6" s="193" t="s">
        <v>96</v>
      </c>
      <c r="D6" s="194" t="s">
        <v>97</v>
      </c>
      <c r="E6" s="195" t="s">
        <v>98</v>
      </c>
      <c r="F6" s="196" t="s">
        <v>103</v>
      </c>
      <c r="G6" s="197" t="s">
        <v>99</v>
      </c>
      <c r="H6" s="197" t="s">
        <v>102</v>
      </c>
      <c r="I6" s="197" t="s">
        <v>100</v>
      </c>
      <c r="J6" s="197" t="s">
        <v>101</v>
      </c>
      <c r="K6" s="523"/>
    </row>
    <row r="7" spans="1:16" x14ac:dyDescent="0.25">
      <c r="A7" s="198">
        <v>1</v>
      </c>
      <c r="B7" s="198">
        <v>2</v>
      </c>
      <c r="C7" s="198">
        <v>3</v>
      </c>
      <c r="D7" s="199">
        <v>4</v>
      </c>
      <c r="E7" s="200">
        <v>5</v>
      </c>
      <c r="F7" s="200">
        <v>6</v>
      </c>
      <c r="G7" s="200">
        <v>7</v>
      </c>
      <c r="H7" s="200">
        <v>8</v>
      </c>
      <c r="I7" s="200">
        <v>9</v>
      </c>
      <c r="J7" s="200">
        <v>10</v>
      </c>
      <c r="K7" s="201">
        <v>11</v>
      </c>
      <c r="N7" s="39"/>
    </row>
    <row r="8" spans="1:16" x14ac:dyDescent="0.25">
      <c r="A8" s="430">
        <f>'инновации+добровольчество0,3664'!I27</f>
        <v>2098984.7102492163</v>
      </c>
      <c r="B8" s="430">
        <f>'инновации+добровольчество0,3664'!G56</f>
        <v>103031.67999999999</v>
      </c>
      <c r="C8" s="430">
        <f>'инновации+добровольчество0,3664'!G132</f>
        <v>397000</v>
      </c>
      <c r="D8" s="431">
        <f>'инновации+добровольчество0,3664'!F176</f>
        <v>126019.623488</v>
      </c>
      <c r="E8" s="432">
        <f>'инновации+добровольчество0,3664'!F244</f>
        <v>209892.24000000005</v>
      </c>
      <c r="F8" s="5">
        <v>0</v>
      </c>
      <c r="G8" s="432">
        <f>'инновации+добровольчество0,3664'!G196</f>
        <v>84374.586400000015</v>
      </c>
      <c r="H8" s="432">
        <f>'инновации+добровольчество0,3664'!G204</f>
        <v>20152</v>
      </c>
      <c r="I8" s="432">
        <f>'инновации+добровольчество0,3664'!I145+'инновации+добровольчество0,3664'!F156</f>
        <v>1106729.64572944</v>
      </c>
      <c r="J8" s="5">
        <f>'инновации+добровольчество0,3664'!G162+'инновации+добровольчество0,3664'!F502</f>
        <v>229947.14300800004</v>
      </c>
      <c r="K8" s="202">
        <f>SUM(A8:J8)+0.01</f>
        <v>4376131.6388746565</v>
      </c>
    </row>
    <row r="9" spans="1:16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16" ht="39" customHeight="1" x14ac:dyDescent="0.25">
      <c r="A10" s="203" t="s">
        <v>212</v>
      </c>
      <c r="B10" s="526" t="str">
        <f>'патриотика0,3664'!B3</f>
        <v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v>
      </c>
      <c r="C10" s="526"/>
      <c r="D10" s="526"/>
      <c r="E10" s="526"/>
      <c r="F10" s="526"/>
      <c r="G10" s="526"/>
      <c r="H10" s="526"/>
      <c r="I10" s="526"/>
      <c r="J10" s="526"/>
      <c r="K10" s="526"/>
      <c r="N10" s="190" t="s">
        <v>179</v>
      </c>
      <c r="O10" s="204">
        <f>K8+K15+K23</f>
        <v>12819775.397540001</v>
      </c>
      <c r="P10" s="39">
        <v>12819775.41</v>
      </c>
    </row>
    <row r="11" spans="1:16" x14ac:dyDescent="0.25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N11" s="38" t="s">
        <v>168</v>
      </c>
      <c r="O11" s="39">
        <f>P10-O10</f>
        <v>1.2459998950362206E-2</v>
      </c>
      <c r="P11" s="39"/>
    </row>
    <row r="12" spans="1:16" ht="45" customHeight="1" x14ac:dyDescent="0.25">
      <c r="A12" s="528" t="s">
        <v>85</v>
      </c>
      <c r="B12" s="529"/>
      <c r="C12" s="529"/>
      <c r="D12" s="528" t="s">
        <v>32</v>
      </c>
      <c r="E12" s="520"/>
      <c r="F12" s="520"/>
      <c r="G12" s="520"/>
      <c r="H12" s="520"/>
      <c r="I12" s="520"/>
      <c r="J12" s="521"/>
      <c r="K12" s="522" t="s">
        <v>33</v>
      </c>
      <c r="P12" s="39"/>
    </row>
    <row r="13" spans="1:16" ht="85.15" customHeight="1" x14ac:dyDescent="0.25">
      <c r="A13" s="192" t="s">
        <v>94</v>
      </c>
      <c r="B13" s="193" t="s">
        <v>95</v>
      </c>
      <c r="C13" s="193" t="s">
        <v>96</v>
      </c>
      <c r="D13" s="194" t="s">
        <v>97</v>
      </c>
      <c r="E13" s="195" t="s">
        <v>98</v>
      </c>
      <c r="F13" s="196" t="s">
        <v>103</v>
      </c>
      <c r="G13" s="197" t="s">
        <v>99</v>
      </c>
      <c r="H13" s="197" t="s">
        <v>102</v>
      </c>
      <c r="I13" s="197" t="s">
        <v>100</v>
      </c>
      <c r="J13" s="197" t="s">
        <v>101</v>
      </c>
      <c r="K13" s="523"/>
      <c r="P13" s="39"/>
    </row>
    <row r="14" spans="1:16" x14ac:dyDescent="0.25">
      <c r="A14" s="205">
        <v>1</v>
      </c>
      <c r="B14" s="205">
        <v>2</v>
      </c>
      <c r="C14" s="205">
        <v>3</v>
      </c>
      <c r="D14" s="206">
        <v>4</v>
      </c>
      <c r="E14" s="200">
        <v>6</v>
      </c>
      <c r="F14" s="200">
        <v>7</v>
      </c>
      <c r="G14" s="200">
        <v>8</v>
      </c>
      <c r="H14" s="200">
        <v>9</v>
      </c>
      <c r="I14" s="200">
        <v>10</v>
      </c>
      <c r="J14" s="200">
        <v>11</v>
      </c>
      <c r="K14" s="201">
        <v>12</v>
      </c>
    </row>
    <row r="15" spans="1:16" x14ac:dyDescent="0.25">
      <c r="A15" s="430">
        <f>'патриотика0,3664'!I26</f>
        <v>2098984.7102492163</v>
      </c>
      <c r="B15" s="430">
        <f>'патриотика0,3664'!G152</f>
        <v>103031.67999999999</v>
      </c>
      <c r="C15" s="430">
        <f>'патриотика0,3664'!G84</f>
        <v>999900</v>
      </c>
      <c r="D15" s="431">
        <f>'патриотика0,3664'!F133</f>
        <v>126019.623488</v>
      </c>
      <c r="E15" s="432">
        <f>'патриотика0,3664'!F210</f>
        <v>209892.24000000005</v>
      </c>
      <c r="F15" s="5">
        <v>0</v>
      </c>
      <c r="G15" s="432">
        <f>'патриотика0,3664'!G163</f>
        <v>84374.586400000015</v>
      </c>
      <c r="H15" s="432">
        <f>'патриотика0,3664'!G171</f>
        <v>20152</v>
      </c>
      <c r="I15" s="432">
        <f>'патриотика0,3664'!I99+'патриотика0,3664'!F109</f>
        <v>1106729.64572944</v>
      </c>
      <c r="J15" s="5">
        <f>'патриотика0,3664'!G139+'патриотика0,3664'!F463</f>
        <v>229947.14300800004</v>
      </c>
      <c r="K15" s="202">
        <f>SUM(A15:J15)+0.01</f>
        <v>4979031.6388746565</v>
      </c>
      <c r="N15" s="39"/>
    </row>
    <row r="16" spans="1:16" ht="12.6" customHeight="1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</row>
    <row r="17" spans="1:14" hidden="1" x14ac:dyDescent="0.25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4" ht="53.45" customHeight="1" x14ac:dyDescent="0.25">
      <c r="A18" s="203" t="s">
        <v>212</v>
      </c>
      <c r="B18" s="526" t="str">
        <f>'таланты+инициативы0,2672'!B3</f>
        <v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v>
      </c>
      <c r="C18" s="526"/>
      <c r="D18" s="526"/>
      <c r="E18" s="526"/>
      <c r="F18" s="526"/>
      <c r="G18" s="526"/>
      <c r="H18" s="526"/>
      <c r="I18" s="526"/>
      <c r="J18" s="526"/>
      <c r="K18" s="526"/>
    </row>
    <row r="19" spans="1:14" x14ac:dyDescent="0.25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4" ht="46.9" customHeight="1" x14ac:dyDescent="0.25">
      <c r="A20" s="517" t="s">
        <v>42</v>
      </c>
      <c r="B20" s="518"/>
      <c r="C20" s="518"/>
      <c r="D20" s="519" t="s">
        <v>32</v>
      </c>
      <c r="E20" s="520"/>
      <c r="F20" s="520"/>
      <c r="G20" s="520"/>
      <c r="H20" s="520"/>
      <c r="I20" s="520"/>
      <c r="J20" s="521"/>
      <c r="K20" s="522" t="s">
        <v>33</v>
      </c>
    </row>
    <row r="21" spans="1:14" ht="84" customHeight="1" x14ac:dyDescent="0.25">
      <c r="A21" s="196" t="s">
        <v>94</v>
      </c>
      <c r="B21" s="196" t="s">
        <v>95</v>
      </c>
      <c r="C21" s="196" t="s">
        <v>96</v>
      </c>
      <c r="D21" s="207" t="s">
        <v>97</v>
      </c>
      <c r="E21" s="208" t="s">
        <v>98</v>
      </c>
      <c r="F21" s="196" t="s">
        <v>103</v>
      </c>
      <c r="G21" s="209" t="s">
        <v>99</v>
      </c>
      <c r="H21" s="209" t="s">
        <v>102</v>
      </c>
      <c r="I21" s="209" t="s">
        <v>100</v>
      </c>
      <c r="J21" s="209" t="s">
        <v>101</v>
      </c>
      <c r="K21" s="523"/>
    </row>
    <row r="22" spans="1:14" x14ac:dyDescent="0.25">
      <c r="A22" s="205">
        <v>1</v>
      </c>
      <c r="B22" s="205">
        <v>2</v>
      </c>
      <c r="C22" s="205">
        <v>3</v>
      </c>
      <c r="D22" s="199">
        <v>5</v>
      </c>
      <c r="E22" s="200">
        <v>6</v>
      </c>
      <c r="F22" s="200">
        <v>7</v>
      </c>
      <c r="G22" s="200">
        <v>8</v>
      </c>
      <c r="H22" s="200">
        <v>9</v>
      </c>
      <c r="I22" s="200">
        <v>10</v>
      </c>
      <c r="J22" s="200">
        <v>11</v>
      </c>
      <c r="K22" s="201">
        <v>12</v>
      </c>
    </row>
    <row r="23" spans="1:14" x14ac:dyDescent="0.25">
      <c r="A23" s="430">
        <f>'таланты+инициативы0,2672'!I26</f>
        <v>1530700.6449415684</v>
      </c>
      <c r="B23" s="430">
        <f>'таланты+инициативы0,2672'!G167</f>
        <v>75136.639999999999</v>
      </c>
      <c r="C23" s="430">
        <f>'таланты+инициативы0,2672'!F105</f>
        <v>562800</v>
      </c>
      <c r="D23" s="431">
        <f>'таланты+инициативы0,2672'!F152</f>
        <v>91900.763024000014</v>
      </c>
      <c r="E23" s="432">
        <f>'таланты+инициативы0,2672'!F214</f>
        <v>153065.51999999999</v>
      </c>
      <c r="F23" s="5">
        <v>0</v>
      </c>
      <c r="G23" s="432">
        <f>'таланты+инициативы0,2672'!G178</f>
        <v>61530.817200000005</v>
      </c>
      <c r="H23" s="432">
        <f>'таланты+инициативы0,2672'!G186</f>
        <v>14696</v>
      </c>
      <c r="I23" s="432">
        <f>'таланты+инициативы0,2672'!I127+'таланты+инициативы0,2672'!F138</f>
        <v>807091.03064112016</v>
      </c>
      <c r="J23" s="5">
        <f>'таланты+инициативы0,2672'!G157+'таланты+инициативы0,2672'!F467</f>
        <v>167690.713984</v>
      </c>
      <c r="K23" s="202">
        <f>SUM(A23:J23)-0.01</f>
        <v>3464612.1197906886</v>
      </c>
      <c r="N23" s="39"/>
    </row>
    <row r="24" spans="1:14" x14ac:dyDescent="0.25">
      <c r="A24" s="45"/>
      <c r="B24" s="45"/>
      <c r="C24" s="45"/>
      <c r="D24" s="184"/>
      <c r="E24" s="45"/>
      <c r="F24" s="45"/>
      <c r="G24" s="45"/>
      <c r="H24" s="45"/>
      <c r="I24" s="45"/>
      <c r="J24" s="45"/>
      <c r="K24" s="45"/>
    </row>
    <row r="26" spans="1:14" x14ac:dyDescent="0.25">
      <c r="B26" s="204"/>
    </row>
    <row r="27" spans="1:14" x14ac:dyDescent="0.25">
      <c r="K27" s="39"/>
    </row>
    <row r="28" spans="1:14" x14ac:dyDescent="0.25">
      <c r="B28" s="39"/>
    </row>
    <row r="29" spans="1:14" x14ac:dyDescent="0.25">
      <c r="A29" s="39"/>
    </row>
    <row r="30" spans="1:14" x14ac:dyDescent="0.25">
      <c r="A30" s="39"/>
      <c r="K30" s="39"/>
    </row>
    <row r="31" spans="1:14" x14ac:dyDescent="0.25">
      <c r="K31" s="39"/>
    </row>
    <row r="32" spans="1:14" x14ac:dyDescent="0.25">
      <c r="K32" s="39"/>
    </row>
    <row r="33" spans="11:11" x14ac:dyDescent="0.25">
      <c r="K33" s="39"/>
    </row>
    <row r="34" spans="11:11" x14ac:dyDescent="0.25">
      <c r="K34" s="39"/>
    </row>
    <row r="35" spans="11:11" x14ac:dyDescent="0.25">
      <c r="K35" s="39"/>
    </row>
  </sheetData>
  <mergeCells count="14">
    <mergeCell ref="A20:C20"/>
    <mergeCell ref="D20:J20"/>
    <mergeCell ref="K20:K21"/>
    <mergeCell ref="I1:J1"/>
    <mergeCell ref="I2:K2"/>
    <mergeCell ref="B3:K4"/>
    <mergeCell ref="A5:C5"/>
    <mergeCell ref="D5:J5"/>
    <mergeCell ref="K5:K6"/>
    <mergeCell ref="B10:K10"/>
    <mergeCell ref="A12:C12"/>
    <mergeCell ref="D12:J12"/>
    <mergeCell ref="K12:K13"/>
    <mergeCell ref="B18:K18"/>
  </mergeCells>
  <printOptions horizontalCentered="1" verticalCentered="1"/>
  <pageMargins left="0.31496062992125984" right="0.31496062992125984" top="0.35433070866141736" bottom="0.35433070866141736" header="0" footer="0"/>
  <pageSetup paperSize="9" scale="6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F379"/>
  <sheetViews>
    <sheetView workbookViewId="0">
      <selection activeCell="E133" sqref="A1:E338"/>
    </sheetView>
  </sheetViews>
  <sheetFormatPr defaultRowHeight="15" x14ac:dyDescent="0.25"/>
  <cols>
    <col min="1" max="1" width="31.75" customWidth="1"/>
    <col min="2" max="2" width="25.75" customWidth="1"/>
    <col min="3" max="3" width="41.875" customWidth="1"/>
    <col min="4" max="4" width="15.125" customWidth="1"/>
    <col min="5" max="5" width="41.5" customWidth="1"/>
  </cols>
  <sheetData>
    <row r="1" spans="1:6" ht="108" customHeight="1" x14ac:dyDescent="0.25">
      <c r="D1" s="530" t="s">
        <v>446</v>
      </c>
      <c r="E1" s="530"/>
      <c r="F1" s="141"/>
    </row>
    <row r="3" spans="1:6" x14ac:dyDescent="0.25">
      <c r="A3" s="531" t="s">
        <v>126</v>
      </c>
      <c r="B3" s="531"/>
      <c r="C3" s="531"/>
      <c r="D3" s="531"/>
      <c r="E3" s="531"/>
    </row>
    <row r="4" spans="1:6" ht="35.450000000000003" customHeight="1" x14ac:dyDescent="0.25">
      <c r="A4" s="532" t="s">
        <v>150</v>
      </c>
      <c r="B4" s="532"/>
      <c r="C4" s="532"/>
      <c r="D4" s="532"/>
      <c r="E4" s="532"/>
    </row>
    <row r="5" spans="1:6" ht="60" x14ac:dyDescent="0.25">
      <c r="A5" s="102" t="s">
        <v>127</v>
      </c>
      <c r="B5" s="103" t="s">
        <v>128</v>
      </c>
      <c r="C5" s="102" t="s">
        <v>129</v>
      </c>
      <c r="D5" s="102" t="s">
        <v>130</v>
      </c>
      <c r="E5" s="102" t="s">
        <v>131</v>
      </c>
    </row>
    <row r="6" spans="1:6" x14ac:dyDescent="0.25">
      <c r="A6" s="104">
        <v>1</v>
      </c>
      <c r="B6" s="104">
        <v>2</v>
      </c>
      <c r="C6" s="104">
        <v>3</v>
      </c>
      <c r="D6" s="104">
        <v>4</v>
      </c>
      <c r="E6" s="104">
        <v>5</v>
      </c>
    </row>
    <row r="7" spans="1:6" ht="37.15" customHeight="1" x14ac:dyDescent="0.25">
      <c r="A7" s="546" t="s">
        <v>50</v>
      </c>
      <c r="B7" s="545" t="s">
        <v>151</v>
      </c>
      <c r="C7" s="533" t="s">
        <v>132</v>
      </c>
      <c r="D7" s="534"/>
      <c r="E7" s="535"/>
    </row>
    <row r="8" spans="1:6" ht="14.45" customHeight="1" x14ac:dyDescent="0.25">
      <c r="A8" s="546"/>
      <c r="B8" s="545"/>
      <c r="C8" s="536" t="s">
        <v>133</v>
      </c>
      <c r="D8" s="537"/>
      <c r="E8" s="538"/>
    </row>
    <row r="9" spans="1:6" ht="15" customHeight="1" x14ac:dyDescent="0.25">
      <c r="A9" s="546"/>
      <c r="B9" s="545"/>
      <c r="C9" s="107" t="s">
        <v>140</v>
      </c>
      <c r="D9" s="106" t="s">
        <v>134</v>
      </c>
      <c r="E9" s="233">
        <f>'инновации+добровольчество0,3664'!D26</f>
        <v>2.0518399999999999</v>
      </c>
    </row>
    <row r="10" spans="1:6" ht="15" customHeight="1" x14ac:dyDescent="0.25">
      <c r="A10" s="546"/>
      <c r="B10" s="545"/>
      <c r="C10" s="107" t="s">
        <v>93</v>
      </c>
      <c r="D10" s="105" t="s">
        <v>134</v>
      </c>
      <c r="E10" s="234">
        <f>'инновации+добровольчество0,3664'!D25</f>
        <v>0.3664</v>
      </c>
    </row>
    <row r="11" spans="1:6" ht="13.9" customHeight="1" x14ac:dyDescent="0.25">
      <c r="A11" s="546"/>
      <c r="B11" s="545"/>
      <c r="C11" s="559" t="s">
        <v>144</v>
      </c>
      <c r="D11" s="560"/>
      <c r="E11" s="561"/>
    </row>
    <row r="12" spans="1:6" ht="40.15" customHeight="1" x14ac:dyDescent="0.25">
      <c r="A12" s="546"/>
      <c r="B12" s="545"/>
      <c r="C12" s="119" t="s">
        <v>196</v>
      </c>
      <c r="D12" s="99" t="s">
        <v>39</v>
      </c>
      <c r="E12" s="228">
        <f>'инновации+добровольчество0,3664'!E53</f>
        <v>27.846399999999999</v>
      </c>
    </row>
    <row r="13" spans="1:6" ht="25.15" customHeight="1" x14ac:dyDescent="0.25">
      <c r="A13" s="546"/>
      <c r="B13" s="545"/>
      <c r="C13" s="119" t="s">
        <v>197</v>
      </c>
      <c r="D13" s="99" t="s">
        <v>39</v>
      </c>
      <c r="E13" s="228">
        <f>'инновации+добровольчество0,3664'!E54</f>
        <v>6.9615999999999998</v>
      </c>
    </row>
    <row r="14" spans="1:6" ht="21" customHeight="1" x14ac:dyDescent="0.25">
      <c r="A14" s="546"/>
      <c r="B14" s="545"/>
      <c r="C14" s="119" t="s">
        <v>198</v>
      </c>
      <c r="D14" s="99" t="s">
        <v>39</v>
      </c>
      <c r="E14" s="228">
        <f>'инновации+добровольчество0,3664'!E55</f>
        <v>20.884799999999998</v>
      </c>
    </row>
    <row r="15" spans="1:6" ht="32.25" customHeight="1" x14ac:dyDescent="0.25">
      <c r="A15" s="546"/>
      <c r="B15" s="545"/>
      <c r="C15" s="547" t="s">
        <v>145</v>
      </c>
      <c r="D15" s="548"/>
      <c r="E15" s="549"/>
    </row>
    <row r="16" spans="1:6" ht="30" hidden="1" customHeight="1" x14ac:dyDescent="0.25">
      <c r="A16" s="546"/>
      <c r="B16" s="545"/>
      <c r="C16" s="109" t="e">
        <f>'инновации+добровольчество0,3664'!#REF!</f>
        <v>#REF!</v>
      </c>
      <c r="D16" s="275" t="e">
        <f>'инновации+добровольчество0,3664'!#REF!</f>
        <v>#REF!</v>
      </c>
      <c r="E16" s="167" t="e">
        <f>'инновации+добровольчество0,3664'!#REF!</f>
        <v>#REF!</v>
      </c>
    </row>
    <row r="17" spans="1:5" ht="16.899999999999999" hidden="1" customHeight="1" x14ac:dyDescent="0.25">
      <c r="A17" s="546"/>
      <c r="B17" s="545"/>
      <c r="C17" s="109" t="e">
        <f>'инновации+добровольчество0,3664'!#REF!</f>
        <v>#REF!</v>
      </c>
      <c r="D17" s="275" t="e">
        <f>'инновации+добровольчество0,3664'!#REF!</f>
        <v>#REF!</v>
      </c>
      <c r="E17" s="167" t="e">
        <f>'инновации+добровольчество0,3664'!#REF!</f>
        <v>#REF!</v>
      </c>
    </row>
    <row r="18" spans="1:5" ht="16.899999999999999" hidden="1" customHeight="1" x14ac:dyDescent="0.25">
      <c r="A18" s="546"/>
      <c r="B18" s="545"/>
      <c r="C18" s="109" t="str">
        <f>'инновации+добровольчество0,3664'!A126</f>
        <v>Проживание детей 6 чел</v>
      </c>
      <c r="D18" s="275" t="str">
        <f>'инновации+добровольчество0,3664'!D126</f>
        <v>сут</v>
      </c>
      <c r="E18" s="167">
        <f>'инновации+добровольчество0,3664'!E126</f>
        <v>0</v>
      </c>
    </row>
    <row r="19" spans="1:5" ht="16.899999999999999" hidden="1" customHeight="1" x14ac:dyDescent="0.25">
      <c r="A19" s="546"/>
      <c r="B19" s="545"/>
      <c r="C19" s="109" t="str">
        <f>'инновации+добровольчество0,3664'!A127</f>
        <v>Суточные детей 6 чел</v>
      </c>
      <c r="D19" s="275" t="str">
        <f>'инновации+добровольчество0,3664'!D127</f>
        <v>сут</v>
      </c>
      <c r="E19" s="167">
        <f>'инновации+добровольчество0,3664'!E127</f>
        <v>0</v>
      </c>
    </row>
    <row r="20" spans="1:5" ht="16.899999999999999" hidden="1" customHeight="1" x14ac:dyDescent="0.25">
      <c r="A20" s="546"/>
      <c r="B20" s="545"/>
      <c r="C20" s="109" t="str">
        <f>'инновации+добровольчество0,3664'!A128</f>
        <v>Проекты Территория 2020</v>
      </c>
      <c r="D20" s="275">
        <f>'инновации+добровольчество0,3664'!D128</f>
        <v>0</v>
      </c>
      <c r="E20" s="167">
        <f>'инновации+добровольчество0,3664'!E128</f>
        <v>0</v>
      </c>
    </row>
    <row r="21" spans="1:5" ht="16.899999999999999" hidden="1" customHeight="1" x14ac:dyDescent="0.25">
      <c r="A21" s="546"/>
      <c r="B21" s="545"/>
      <c r="C21" s="109" t="str">
        <f>'инновации+добровольчество0,3664'!A129</f>
        <v>Расходные материалы по проектам</v>
      </c>
      <c r="D21" s="275" t="str">
        <f>'инновации+добровольчество0,3664'!D129</f>
        <v>шт</v>
      </c>
      <c r="E21" s="167">
        <f>'инновации+добровольчество0,3664'!E129</f>
        <v>0</v>
      </c>
    </row>
    <row r="22" spans="1:5" ht="16.899999999999999" hidden="1" customHeight="1" x14ac:dyDescent="0.25">
      <c r="A22" s="546"/>
      <c r="B22" s="545"/>
      <c r="C22" s="109" t="str">
        <f>'инновации+добровольчество0,3664'!A130</f>
        <v>Расходные материалы к мероприятиям</v>
      </c>
      <c r="D22" s="275" t="str">
        <f>'инновации+добровольчество0,3664'!D130</f>
        <v>шт</v>
      </c>
      <c r="E22" s="167">
        <f>'инновации+добровольчество0,3664'!E130</f>
        <v>0</v>
      </c>
    </row>
    <row r="23" spans="1:5" ht="16.899999999999999" hidden="1" customHeight="1" x14ac:dyDescent="0.25">
      <c r="A23" s="546"/>
      <c r="B23" s="545"/>
      <c r="C23" s="109" t="str">
        <f>'инновации+добровольчество0,3664'!A131</f>
        <v>Наградная продукция к мероприятим</v>
      </c>
      <c r="D23" s="275" t="str">
        <f>'инновации+добровольчество0,3664'!D131</f>
        <v>шт</v>
      </c>
      <c r="E23" s="167">
        <f>'инновации+добровольчество0,3664'!E131</f>
        <v>0</v>
      </c>
    </row>
    <row r="24" spans="1:5" ht="16.899999999999999" hidden="1" customHeight="1" x14ac:dyDescent="0.25">
      <c r="A24" s="546"/>
      <c r="B24" s="545"/>
      <c r="C24" s="109" t="e">
        <f>'инновации+добровольчество0,3664'!#REF!</f>
        <v>#REF!</v>
      </c>
      <c r="D24" s="275" t="e">
        <f>'инновации+добровольчество0,3664'!#REF!</f>
        <v>#REF!</v>
      </c>
      <c r="E24" s="167" t="e">
        <f>'инновации+добровольчество0,3664'!#REF!</f>
        <v>#REF!</v>
      </c>
    </row>
    <row r="25" spans="1:5" ht="16.899999999999999" hidden="1" customHeight="1" x14ac:dyDescent="0.25">
      <c r="A25" s="546"/>
      <c r="B25" s="545"/>
      <c r="C25" s="109" t="e">
        <f>'инновации+добровольчество0,3664'!#REF!</f>
        <v>#REF!</v>
      </c>
      <c r="D25" s="275" t="e">
        <f>'инновации+добровольчество0,3664'!#REF!</f>
        <v>#REF!</v>
      </c>
      <c r="E25" s="167" t="e">
        <f>'инновации+добровольчество0,3664'!#REF!</f>
        <v>#REF!</v>
      </c>
    </row>
    <row r="26" spans="1:5" ht="16.899999999999999" hidden="1" customHeight="1" x14ac:dyDescent="0.25">
      <c r="A26" s="546"/>
      <c r="B26" s="545"/>
      <c r="C26" s="109" t="e">
        <f>'инновации+добровольчество0,3664'!#REF!</f>
        <v>#REF!</v>
      </c>
      <c r="D26" s="275" t="e">
        <f>'инновации+добровольчество0,3664'!#REF!</f>
        <v>#REF!</v>
      </c>
      <c r="E26" s="167" t="e">
        <f>'инновации+добровольчество0,3664'!#REF!</f>
        <v>#REF!</v>
      </c>
    </row>
    <row r="27" spans="1:5" ht="16.899999999999999" hidden="1" customHeight="1" x14ac:dyDescent="0.25">
      <c r="A27" s="546"/>
      <c r="B27" s="545"/>
      <c r="C27" s="109" t="e">
        <f>'инновации+добровольчество0,3664'!#REF!</f>
        <v>#REF!</v>
      </c>
      <c r="D27" s="275" t="e">
        <f>'инновации+добровольчество0,3664'!#REF!</f>
        <v>#REF!</v>
      </c>
      <c r="E27" s="167" t="e">
        <f>'инновации+добровольчество0,3664'!#REF!</f>
        <v>#REF!</v>
      </c>
    </row>
    <row r="28" spans="1:5" ht="21.75" hidden="1" customHeight="1" x14ac:dyDescent="0.25">
      <c r="A28" s="546"/>
      <c r="B28" s="545"/>
      <c r="C28" s="109" t="e">
        <f>'инновации+добровольчество0,3664'!#REF!</f>
        <v>#REF!</v>
      </c>
      <c r="D28" s="275" t="e">
        <f>'инновации+добровольчество0,3664'!#REF!</f>
        <v>#REF!</v>
      </c>
      <c r="E28" s="167" t="e">
        <f>'инновации+добровольчество0,3664'!#REF!</f>
        <v>#REF!</v>
      </c>
    </row>
    <row r="29" spans="1:5" ht="14.45" hidden="1" customHeight="1" x14ac:dyDescent="0.25">
      <c r="A29" s="546"/>
      <c r="B29" s="545"/>
      <c r="C29" s="109" t="e">
        <f>'инновации+добровольчество0,3664'!#REF!</f>
        <v>#REF!</v>
      </c>
      <c r="D29" s="275" t="e">
        <f>'инновации+добровольчество0,3664'!#REF!</f>
        <v>#REF!</v>
      </c>
      <c r="E29" s="167" t="e">
        <f>'инновации+добровольчество0,3664'!#REF!</f>
        <v>#REF!</v>
      </c>
    </row>
    <row r="30" spans="1:5" ht="12" hidden="1" customHeight="1" x14ac:dyDescent="0.25">
      <c r="A30" s="546"/>
      <c r="B30" s="545"/>
      <c r="C30" s="109" t="e">
        <f>'инновации+добровольчество0,3664'!#REF!</f>
        <v>#REF!</v>
      </c>
      <c r="D30" s="275" t="e">
        <f>'инновации+добровольчество0,3664'!#REF!</f>
        <v>#REF!</v>
      </c>
      <c r="E30" s="167" t="e">
        <f>'инновации+добровольчество0,3664'!#REF!</f>
        <v>#REF!</v>
      </c>
    </row>
    <row r="31" spans="1:5" ht="31.5" hidden="1" customHeight="1" x14ac:dyDescent="0.25">
      <c r="A31" s="546"/>
      <c r="B31" s="545"/>
      <c r="C31" s="109" t="e">
        <f>'инновации+добровольчество0,3664'!#REF!</f>
        <v>#REF!</v>
      </c>
      <c r="D31" s="275" t="e">
        <f>'инновации+добровольчество0,3664'!#REF!</f>
        <v>#REF!</v>
      </c>
      <c r="E31" s="167" t="e">
        <f>'инновации+добровольчество0,3664'!#REF!</f>
        <v>#REF!</v>
      </c>
    </row>
    <row r="32" spans="1:5" ht="31.15" hidden="1" customHeight="1" x14ac:dyDescent="0.25">
      <c r="A32" s="546"/>
      <c r="B32" s="545"/>
      <c r="C32" s="109" t="e">
        <f>'инновации+добровольчество0,3664'!#REF!</f>
        <v>#REF!</v>
      </c>
      <c r="D32" s="275" t="e">
        <f>'инновации+добровольчество0,3664'!#REF!</f>
        <v>#REF!</v>
      </c>
      <c r="E32" s="167" t="e">
        <f>'инновации+добровольчество0,3664'!#REF!</f>
        <v>#REF!</v>
      </c>
    </row>
    <row r="33" spans="1:5" ht="12" customHeight="1" x14ac:dyDescent="0.25">
      <c r="A33" s="546"/>
      <c r="B33" s="545"/>
      <c r="C33" s="550" t="s">
        <v>135</v>
      </c>
      <c r="D33" s="551"/>
      <c r="E33" s="552"/>
    </row>
    <row r="34" spans="1:5" ht="12" customHeight="1" x14ac:dyDescent="0.25">
      <c r="A34" s="546"/>
      <c r="B34" s="545"/>
      <c r="C34" s="550" t="s">
        <v>136</v>
      </c>
      <c r="D34" s="551"/>
      <c r="E34" s="552"/>
    </row>
    <row r="35" spans="1:5" ht="21" customHeight="1" x14ac:dyDescent="0.25">
      <c r="A35" s="546"/>
      <c r="B35" s="545"/>
      <c r="C35" s="12" t="str">
        <f>'инновации+добровольчество0,3664'!A170</f>
        <v>Теплоэнергия</v>
      </c>
      <c r="D35" s="115" t="str">
        <f>'инновации+добровольчество0,3664'!B170</f>
        <v>Гкал</v>
      </c>
      <c r="E35" s="116">
        <f>'инновации+добровольчество0,3664'!D170</f>
        <v>20.152000000000001</v>
      </c>
    </row>
    <row r="36" spans="1:5" ht="12" customHeight="1" x14ac:dyDescent="0.25">
      <c r="A36" s="546"/>
      <c r="B36" s="545"/>
      <c r="C36" s="12" t="str">
        <f>'инновации+добровольчество0,3664'!A171</f>
        <v xml:space="preserve">Водоснабжение </v>
      </c>
      <c r="D36" s="115" t="str">
        <f>'инновации+добровольчество0,3664'!B171</f>
        <v>м2</v>
      </c>
      <c r="E36" s="116">
        <f>'инновации+добровольчество0,3664'!D171</f>
        <v>38.948320000000002</v>
      </c>
    </row>
    <row r="37" spans="1:5" ht="12" customHeight="1" x14ac:dyDescent="0.25">
      <c r="A37" s="546"/>
      <c r="B37" s="545"/>
      <c r="C37" s="12" t="str">
        <f>'инновации+добровольчество0,3664'!A172</f>
        <v>Водоотведение (септик)</v>
      </c>
      <c r="D37" s="115" t="str">
        <f>'инновации+добровольчество0,3664'!B172</f>
        <v>м3</v>
      </c>
      <c r="E37" s="116">
        <f>'инновации+добровольчество0,3664'!D172</f>
        <v>1.0992</v>
      </c>
    </row>
    <row r="38" spans="1:5" ht="12" customHeight="1" x14ac:dyDescent="0.25">
      <c r="A38" s="546"/>
      <c r="B38" s="545"/>
      <c r="C38" s="12" t="str">
        <f>'инновации+добровольчество0,3664'!A173</f>
        <v>Электроэнергия</v>
      </c>
      <c r="D38" s="115" t="str">
        <f>'инновации+добровольчество0,3664'!B173</f>
        <v>МВт час.</v>
      </c>
      <c r="E38" s="116">
        <f>'инновации+добровольчество0,3664'!D173</f>
        <v>2.1983999999999999</v>
      </c>
    </row>
    <row r="39" spans="1:5" ht="12" customHeight="1" x14ac:dyDescent="0.25">
      <c r="A39" s="546"/>
      <c r="B39" s="545"/>
      <c r="C39" s="12" t="str">
        <f>'инновации+добровольчество0,3664'!A174</f>
        <v>ТКО</v>
      </c>
      <c r="D39" s="115" t="str">
        <f>'инновации+добровольчество0,3664'!B174</f>
        <v>договор</v>
      </c>
      <c r="E39" s="116">
        <f>'инновации+добровольчество0,3664'!D174</f>
        <v>2.9312</v>
      </c>
    </row>
    <row r="40" spans="1:5" ht="14.45" customHeight="1" x14ac:dyDescent="0.25">
      <c r="A40" s="546"/>
      <c r="B40" s="545"/>
      <c r="C40" s="252" t="str">
        <f>'инновации+добровольчество0,3664'!A175</f>
        <v>Электроэнергия (резерв)</v>
      </c>
      <c r="D40" s="252" t="str">
        <f>'инновации+добровольчество0,3664'!B175</f>
        <v>МВт час.</v>
      </c>
      <c r="E40" s="115">
        <f>'инновации+добровольчество0,3664'!D175</f>
        <v>1.8320000000000001</v>
      </c>
    </row>
    <row r="41" spans="1:5" ht="26.25" customHeight="1" x14ac:dyDescent="0.25">
      <c r="A41" s="546"/>
      <c r="B41" s="545"/>
      <c r="C41" s="553" t="s">
        <v>137</v>
      </c>
      <c r="D41" s="554"/>
      <c r="E41" s="555"/>
    </row>
    <row r="42" spans="1:5" ht="14.45" customHeight="1" x14ac:dyDescent="0.25">
      <c r="A42" s="546"/>
      <c r="B42" s="545"/>
      <c r="C42" s="123" t="str">
        <f>'инновации+добровольчество0,3664'!A213</f>
        <v>Профилактическая дезинфекция</v>
      </c>
      <c r="D42" s="115" t="s">
        <v>22</v>
      </c>
      <c r="E42" s="235">
        <f>'инновации+добровольчество0,3664'!D213</f>
        <v>0.3664</v>
      </c>
    </row>
    <row r="43" spans="1:5" ht="14.45" customHeight="1" x14ac:dyDescent="0.25">
      <c r="A43" s="546"/>
      <c r="B43" s="545"/>
      <c r="C43" s="123" t="str">
        <f>'инновации+добровольчество0,3664'!A214</f>
        <v>Обслуживание системы видеонаблюдения</v>
      </c>
      <c r="D43" s="115" t="s">
        <v>22</v>
      </c>
      <c r="E43" s="235">
        <f>'инновации+добровольчество0,3664'!D214</f>
        <v>4.3967999999999998</v>
      </c>
    </row>
    <row r="44" spans="1:5" ht="14.45" customHeight="1" x14ac:dyDescent="0.25">
      <c r="A44" s="546"/>
      <c r="B44" s="545"/>
      <c r="C44" s="123" t="str">
        <f>'инновации+добровольчество0,3664'!A215</f>
        <v>Комплексное обслуживание системы тепловодоснабжения и конструктивных элементов здания</v>
      </c>
      <c r="D44" s="115" t="s">
        <v>22</v>
      </c>
      <c r="E44" s="235">
        <f>'инновации+добровольчество0,3664'!D215</f>
        <v>0.3664</v>
      </c>
    </row>
    <row r="45" spans="1:5" ht="14.45" customHeight="1" x14ac:dyDescent="0.25">
      <c r="A45" s="546"/>
      <c r="B45" s="545"/>
      <c r="C45" s="123" t="str">
        <f>'инновации+добровольчество0,3664'!A216</f>
        <v>Договор осмотр технического состояния автомобиля</v>
      </c>
      <c r="D45" s="115" t="s">
        <v>22</v>
      </c>
      <c r="E45" s="235">
        <f>'инновации+добровольчество0,3664'!D216</f>
        <v>76.944000000000003</v>
      </c>
    </row>
    <row r="46" spans="1:5" ht="14.45" customHeight="1" x14ac:dyDescent="0.25">
      <c r="A46" s="546"/>
      <c r="B46" s="545"/>
      <c r="C46" s="123" t="str">
        <f>'инновации+добровольчество0,3664'!A217</f>
        <v>Техническое обслуживание систем пожарной сигнализации</v>
      </c>
      <c r="D46" s="115" t="s">
        <v>22</v>
      </c>
      <c r="E46" s="235">
        <f>'инновации+добровольчество0,3664'!D217</f>
        <v>4.3967999999999998</v>
      </c>
    </row>
    <row r="47" spans="1:5" ht="22.5" customHeight="1" x14ac:dyDescent="0.25">
      <c r="A47" s="546"/>
      <c r="B47" s="545"/>
      <c r="C47" s="123" t="str">
        <f>'инновации+добровольчество0,3664'!A218</f>
        <v>Заправка катриджей</v>
      </c>
      <c r="D47" s="115" t="s">
        <v>22</v>
      </c>
      <c r="E47" s="235">
        <f>'инновации+добровольчество0,3664'!D218</f>
        <v>3.6640000000000001</v>
      </c>
    </row>
    <row r="48" spans="1:5" ht="19.5" customHeight="1" x14ac:dyDescent="0.25">
      <c r="A48" s="546"/>
      <c r="B48" s="545"/>
      <c r="C48" s="123" t="str">
        <f>'инновации+добровольчество0,3664'!A219</f>
        <v>Возмещение мед осмотра (112/212)</v>
      </c>
      <c r="D48" s="115" t="s">
        <v>22</v>
      </c>
      <c r="E48" s="235">
        <f>'инновации+добровольчество0,3664'!D219</f>
        <v>0.73280000000000001</v>
      </c>
    </row>
    <row r="49" spans="1:5" ht="13.5" customHeight="1" x14ac:dyDescent="0.25">
      <c r="A49" s="546"/>
      <c r="B49" s="545"/>
      <c r="C49" s="123" t="str">
        <f>'инновации+добровольчество0,3664'!A220</f>
        <v>Услуги СЕМИС подписка</v>
      </c>
      <c r="D49" s="115" t="s">
        <v>22</v>
      </c>
      <c r="E49" s="235">
        <f>'инновации+добровольчество0,3664'!D220</f>
        <v>0.3664</v>
      </c>
    </row>
    <row r="50" spans="1:5" ht="17.25" customHeight="1" x14ac:dyDescent="0.25">
      <c r="A50" s="546"/>
      <c r="B50" s="545"/>
      <c r="C50" s="123" t="str">
        <f>'инновации+добровольчество0,3664'!A221</f>
        <v>Работы по специальной оценке условий труда</v>
      </c>
      <c r="D50" s="115" t="s">
        <v>22</v>
      </c>
      <c r="E50" s="235">
        <f>'инновации+добровольчество0,3664'!D221</f>
        <v>0.3664</v>
      </c>
    </row>
    <row r="51" spans="1:5" ht="35.25" customHeight="1" x14ac:dyDescent="0.25">
      <c r="A51" s="546"/>
      <c r="B51" s="545"/>
      <c r="C51" s="123" t="str">
        <f>'инновации+добровольчество0,3664'!A222</f>
        <v>Оценка профессиональных рисков охраны труда</v>
      </c>
      <c r="D51" s="115" t="s">
        <v>22</v>
      </c>
      <c r="E51" s="235">
        <f>'инновации+добровольчество0,3664'!D222</f>
        <v>0.3664</v>
      </c>
    </row>
    <row r="52" spans="1:5" ht="20.25" customHeight="1" x14ac:dyDescent="0.25">
      <c r="A52" s="546"/>
      <c r="B52" s="545"/>
      <c r="C52" s="123" t="str">
        <f>'инновации+добровольчество0,3664'!A223</f>
        <v>Изготовление площадки на заднем дворе учреждения</v>
      </c>
      <c r="D52" s="115" t="s">
        <v>22</v>
      </c>
      <c r="E52" s="235">
        <f>'инновации+добровольчество0,3664'!D223</f>
        <v>0.3664</v>
      </c>
    </row>
    <row r="53" spans="1:5" x14ac:dyDescent="0.25">
      <c r="A53" s="546"/>
      <c r="B53" s="545"/>
      <c r="C53" s="123" t="str">
        <f>'инновации+добровольчество0,3664'!A224</f>
        <v>Предрейсовое медицинское обследование 200дней*85руб</v>
      </c>
      <c r="D53" s="115" t="s">
        <v>22</v>
      </c>
      <c r="E53" s="235">
        <f>'инновации+добровольчество0,3664'!D224</f>
        <v>153.88800000000001</v>
      </c>
    </row>
    <row r="54" spans="1:5" ht="18" customHeight="1" x14ac:dyDescent="0.25">
      <c r="A54" s="546"/>
      <c r="B54" s="545"/>
      <c r="C54" s="123" t="str">
        <f>'инновации+добровольчество0,3664'!A225</f>
        <v xml:space="preserve">Услуги охраны  </v>
      </c>
      <c r="D54" s="115" t="s">
        <v>22</v>
      </c>
      <c r="E54" s="235">
        <f>'инновации+добровольчество0,3664'!D225</f>
        <v>4.3967999999999998</v>
      </c>
    </row>
    <row r="55" spans="1:5" ht="12" customHeight="1" x14ac:dyDescent="0.25">
      <c r="A55" s="546"/>
      <c r="B55" s="545"/>
      <c r="C55" s="123" t="str">
        <f>'инновации+добровольчество0,3664'!A226</f>
        <v>Обслуживание систем охранных средств сигнализации (тревожная кнопка)</v>
      </c>
      <c r="D55" s="115" t="s">
        <v>22</v>
      </c>
      <c r="E55" s="235">
        <f>'инновации+добровольчество0,3664'!D226</f>
        <v>4.3967999999999998</v>
      </c>
    </row>
    <row r="56" spans="1:5" ht="21" customHeight="1" x14ac:dyDescent="0.25">
      <c r="A56" s="546"/>
      <c r="B56" s="545"/>
      <c r="C56" s="123" t="str">
        <f>'инновации+добровольчество0,3664'!A227</f>
        <v>Медосмотр при устройстве на работу</v>
      </c>
      <c r="D56" s="115" t="s">
        <v>22</v>
      </c>
      <c r="E56" s="235">
        <f>'инновации+добровольчество0,3664'!D227</f>
        <v>1.4656</v>
      </c>
    </row>
    <row r="57" spans="1:5" ht="21" customHeight="1" x14ac:dyDescent="0.25">
      <c r="A57" s="546"/>
      <c r="B57" s="545"/>
      <c r="C57" s="123" t="str">
        <f>'инновации+добровольчество0,3664'!A228</f>
        <v>Страховая премия по полису ОСАГО за УАЗ</v>
      </c>
      <c r="D57" s="115" t="s">
        <v>22</v>
      </c>
      <c r="E57" s="235">
        <f>'инновации+добровольчество0,3664'!D228</f>
        <v>0.3664</v>
      </c>
    </row>
    <row r="58" spans="1:5" ht="21" customHeight="1" x14ac:dyDescent="0.25">
      <c r="A58" s="546"/>
      <c r="B58" s="545"/>
      <c r="C58" s="123" t="str">
        <f>'инновации+добровольчество0,3664'!A229</f>
        <v>Диагностика бытовой и оргтехники для определения возможности ее дальнейшего использования (244/226)</v>
      </c>
      <c r="D58" s="115" t="s">
        <v>22</v>
      </c>
      <c r="E58" s="235">
        <f>'инновации+добровольчество0,3664'!D229</f>
        <v>0.3664</v>
      </c>
    </row>
    <row r="59" spans="1:5" ht="21" customHeight="1" x14ac:dyDescent="0.25">
      <c r="A59" s="546"/>
      <c r="B59" s="545"/>
      <c r="C59" s="123" t="str">
        <f>'инновации+добровольчество0,3664'!A230</f>
        <v>Изготовление снежных фигур</v>
      </c>
      <c r="D59" s="115" t="s">
        <v>22</v>
      </c>
      <c r="E59" s="235">
        <f>'инновации+добровольчество0,3664'!D230</f>
        <v>0.3664</v>
      </c>
    </row>
    <row r="60" spans="1:5" ht="21" customHeight="1" x14ac:dyDescent="0.25">
      <c r="A60" s="546"/>
      <c r="B60" s="545"/>
      <c r="C60" s="123" t="str">
        <f>'инновации+добровольчество0,3664'!A231</f>
        <v>Приобретение программного обеспечения</v>
      </c>
      <c r="D60" s="115" t="s">
        <v>22</v>
      </c>
      <c r="E60" s="235">
        <f>'инновации+добровольчество0,3664'!D231</f>
        <v>0.73280000000000001</v>
      </c>
    </row>
    <row r="61" spans="1:5" ht="21" customHeight="1" x14ac:dyDescent="0.25">
      <c r="A61" s="546"/>
      <c r="B61" s="545"/>
      <c r="C61" s="123" t="str">
        <f>'инновации+добровольчество0,3664'!A232</f>
        <v>Оплата пени, штрафов (853/291)</v>
      </c>
      <c r="D61" s="115" t="s">
        <v>22</v>
      </c>
      <c r="E61" s="235">
        <f>'инновации+добровольчество0,3664'!D232</f>
        <v>1.8320000000000001</v>
      </c>
    </row>
    <row r="62" spans="1:5" ht="21" hidden="1" customHeight="1" x14ac:dyDescent="0.25">
      <c r="A62" s="546"/>
      <c r="B62" s="545"/>
      <c r="C62" s="123">
        <f>'инновации+добровольчество0,3664'!A233</f>
        <v>0</v>
      </c>
      <c r="D62" s="115" t="s">
        <v>22</v>
      </c>
      <c r="E62" s="235" t="e">
        <f>'инновации+добровольчество0,3664'!#REF!</f>
        <v>#REF!</v>
      </c>
    </row>
    <row r="63" spans="1:5" ht="21" hidden="1" customHeight="1" x14ac:dyDescent="0.25">
      <c r="A63" s="546"/>
      <c r="B63" s="545"/>
      <c r="C63" s="123">
        <f>'инновации+добровольчество0,3664'!A234</f>
        <v>0</v>
      </c>
      <c r="D63" s="115" t="s">
        <v>22</v>
      </c>
      <c r="E63" s="235">
        <f>'инновации+добровольчество0,3664'!D232</f>
        <v>1.8320000000000001</v>
      </c>
    </row>
    <row r="64" spans="1:5" ht="21" hidden="1" customHeight="1" x14ac:dyDescent="0.25">
      <c r="A64" s="546"/>
      <c r="B64" s="545"/>
      <c r="C64" s="123">
        <f>'инновации+добровольчество0,3664'!A233</f>
        <v>0</v>
      </c>
      <c r="D64" s="115" t="s">
        <v>22</v>
      </c>
      <c r="E64" s="235">
        <f>'инновации+добровольчество0,3664'!$D233</f>
        <v>0</v>
      </c>
    </row>
    <row r="65" spans="1:5" ht="21" hidden="1" customHeight="1" x14ac:dyDescent="0.25">
      <c r="A65" s="546"/>
      <c r="B65" s="545"/>
      <c r="C65" s="123">
        <f>'инновации+добровольчество0,3664'!A234</f>
        <v>0</v>
      </c>
      <c r="D65" s="115" t="s">
        <v>22</v>
      </c>
      <c r="E65" s="235">
        <f>'инновации+добровольчество0,3664'!$D234</f>
        <v>0</v>
      </c>
    </row>
    <row r="66" spans="1:5" ht="21" hidden="1" customHeight="1" x14ac:dyDescent="0.25">
      <c r="A66" s="546"/>
      <c r="B66" s="545"/>
      <c r="C66" s="123">
        <f>'инновации+добровольчество0,3664'!A235</f>
        <v>0</v>
      </c>
      <c r="D66" s="115" t="s">
        <v>22</v>
      </c>
      <c r="E66" s="235">
        <f>'инновации+добровольчество0,3664'!$D235</f>
        <v>0</v>
      </c>
    </row>
    <row r="67" spans="1:5" ht="21" hidden="1" customHeight="1" x14ac:dyDescent="0.25">
      <c r="A67" s="546"/>
      <c r="B67" s="545"/>
      <c r="C67" s="123">
        <f>'инновации+добровольчество0,3664'!A236</f>
        <v>0</v>
      </c>
      <c r="D67" s="115" t="s">
        <v>22</v>
      </c>
      <c r="E67" s="235">
        <f>'инновации+добровольчество0,3664'!$D236</f>
        <v>0</v>
      </c>
    </row>
    <row r="68" spans="1:5" ht="21" hidden="1" customHeight="1" x14ac:dyDescent="0.25">
      <c r="A68" s="546"/>
      <c r="B68" s="545"/>
      <c r="C68" s="123">
        <f>'инновации+добровольчество0,3664'!A237</f>
        <v>0</v>
      </c>
      <c r="D68" s="115" t="s">
        <v>22</v>
      </c>
      <c r="E68" s="235">
        <f>'инновации+добровольчество0,3664'!$D237</f>
        <v>0</v>
      </c>
    </row>
    <row r="69" spans="1:5" ht="21" hidden="1" customHeight="1" x14ac:dyDescent="0.25">
      <c r="A69" s="546"/>
      <c r="B69" s="545"/>
      <c r="C69" s="123">
        <f>'инновации+добровольчество0,3664'!A238</f>
        <v>0</v>
      </c>
      <c r="D69" s="115" t="s">
        <v>22</v>
      </c>
      <c r="E69" s="235">
        <f>'инновации+добровольчество0,3664'!$D238</f>
        <v>0</v>
      </c>
    </row>
    <row r="70" spans="1:5" ht="21" hidden="1" customHeight="1" x14ac:dyDescent="0.25">
      <c r="A70" s="546"/>
      <c r="B70" s="545"/>
      <c r="C70" s="123">
        <f>'инновации+добровольчество0,3664'!A239</f>
        <v>0</v>
      </c>
      <c r="D70" s="115" t="s">
        <v>22</v>
      </c>
      <c r="E70" s="235">
        <f>'инновации+добровольчество0,3664'!$D239</f>
        <v>0</v>
      </c>
    </row>
    <row r="71" spans="1:5" ht="21" hidden="1" customHeight="1" x14ac:dyDescent="0.25">
      <c r="A71" s="546"/>
      <c r="B71" s="545"/>
      <c r="C71" s="123">
        <f>'инновации+добровольчество0,3664'!A240</f>
        <v>0</v>
      </c>
      <c r="D71" s="115" t="s">
        <v>22</v>
      </c>
      <c r="E71" s="235">
        <f>'инновации+добровольчество0,3664'!$D240</f>
        <v>0</v>
      </c>
    </row>
    <row r="72" spans="1:5" ht="21" hidden="1" customHeight="1" x14ac:dyDescent="0.25">
      <c r="A72" s="546"/>
      <c r="B72" s="545"/>
      <c r="C72" s="123">
        <f>'инновации+добровольчество0,3664'!A241</f>
        <v>0</v>
      </c>
      <c r="D72" s="115" t="s">
        <v>22</v>
      </c>
      <c r="E72" s="235">
        <f>'инновации+добровольчество0,3664'!$D241</f>
        <v>0</v>
      </c>
    </row>
    <row r="73" spans="1:5" ht="21" hidden="1" customHeight="1" x14ac:dyDescent="0.25">
      <c r="A73" s="546"/>
      <c r="B73" s="545"/>
      <c r="C73" s="123">
        <f>'инновации+добровольчество0,3664'!A242</f>
        <v>0</v>
      </c>
      <c r="D73" s="115" t="s">
        <v>22</v>
      </c>
      <c r="E73" s="235">
        <f>'инновации+добровольчество0,3664'!$D242</f>
        <v>0</v>
      </c>
    </row>
    <row r="74" spans="1:5" ht="21" hidden="1" customHeight="1" x14ac:dyDescent="0.25">
      <c r="A74" s="546"/>
      <c r="B74" s="545"/>
      <c r="C74" s="123">
        <f>'инновации+добровольчество0,3664'!A243</f>
        <v>0</v>
      </c>
      <c r="D74" s="115" t="s">
        <v>22</v>
      </c>
      <c r="E74" s="235">
        <f>'инновации+добровольчество0,3664'!$D243</f>
        <v>0</v>
      </c>
    </row>
    <row r="75" spans="1:5" ht="21" customHeight="1" x14ac:dyDescent="0.25">
      <c r="A75" s="546"/>
      <c r="B75" s="545"/>
      <c r="C75" s="556" t="s">
        <v>138</v>
      </c>
      <c r="D75" s="557"/>
      <c r="E75" s="558"/>
    </row>
    <row r="76" spans="1:5" ht="21" customHeight="1" x14ac:dyDescent="0.25">
      <c r="A76" s="546"/>
      <c r="B76" s="545"/>
      <c r="C76" s="117" t="str">
        <f>'инновации+добровольчество0,3664'!A191</f>
        <v>переговоры по району, мин</v>
      </c>
      <c r="D76" s="142" t="s">
        <v>86</v>
      </c>
      <c r="E76" s="235">
        <f>'инновации+добровольчество0,3664'!D191</f>
        <v>0</v>
      </c>
    </row>
    <row r="77" spans="1:5" ht="21" customHeight="1" x14ac:dyDescent="0.25">
      <c r="A77" s="546"/>
      <c r="B77" s="545"/>
      <c r="C77" s="117" t="str">
        <f>'инновации+добровольчество0,3664'!A192</f>
        <v>Переговоры за пределами района,мин</v>
      </c>
      <c r="D77" s="142" t="s">
        <v>22</v>
      </c>
      <c r="E77" s="235">
        <f>'инновации+добровольчество0,3664'!D192</f>
        <v>13.74</v>
      </c>
    </row>
    <row r="78" spans="1:5" ht="21" customHeight="1" x14ac:dyDescent="0.25">
      <c r="A78" s="546"/>
      <c r="B78" s="545"/>
      <c r="C78" s="117" t="str">
        <f>'инновации+добровольчество0,3664'!A193</f>
        <v>Абоненская плата за услуги связи, номеров</v>
      </c>
      <c r="D78" s="142" t="s">
        <v>37</v>
      </c>
      <c r="E78" s="235">
        <f>'инновации+добровольчество0,3664'!D193</f>
        <v>0.3664</v>
      </c>
    </row>
    <row r="79" spans="1:5" ht="21" customHeight="1" x14ac:dyDescent="0.25">
      <c r="A79" s="546"/>
      <c r="B79" s="545"/>
      <c r="C79" s="117" t="str">
        <f>'инновации+добровольчество0,3664'!A194</f>
        <v xml:space="preserve">Абоненская плата за услуги Интернет </v>
      </c>
      <c r="D79" s="142" t="s">
        <v>37</v>
      </c>
      <c r="E79" s="235">
        <f>'инновации+добровольчество0,3664'!D194</f>
        <v>0.3664</v>
      </c>
    </row>
    <row r="80" spans="1:5" ht="21" customHeight="1" x14ac:dyDescent="0.25">
      <c r="A80" s="546"/>
      <c r="B80" s="545"/>
      <c r="C80" s="117" t="str">
        <f>'инновации+добровольчество0,3664'!A195</f>
        <v>Почтовые конверты</v>
      </c>
      <c r="D80" s="142" t="s">
        <v>38</v>
      </c>
      <c r="E80" s="235">
        <f>'инновации+добровольчество0,3664'!D195</f>
        <v>0.3664</v>
      </c>
    </row>
    <row r="81" spans="1:5" ht="16.149999999999999" hidden="1" customHeight="1" x14ac:dyDescent="0.25">
      <c r="A81" s="546"/>
      <c r="B81" s="545"/>
      <c r="C81" s="117" t="e">
        <f>'инновации+добровольчество0,3664'!#REF!</f>
        <v>#REF!</v>
      </c>
      <c r="D81" s="142" t="s">
        <v>38</v>
      </c>
      <c r="E81" s="235" t="e">
        <f>'инновации+добровольчество0,3664'!#REF!</f>
        <v>#REF!</v>
      </c>
    </row>
    <row r="82" spans="1:5" ht="15.6" hidden="1" customHeight="1" x14ac:dyDescent="0.25">
      <c r="A82" s="546"/>
      <c r="B82" s="545"/>
      <c r="C82" s="117" t="e">
        <f>'инновации+добровольчество0,3664'!#REF!</f>
        <v>#REF!</v>
      </c>
      <c r="D82" s="142" t="s">
        <v>22</v>
      </c>
      <c r="E82" s="235" t="e">
        <f>'инновации+добровольчество0,3664'!#REF!</f>
        <v>#REF!</v>
      </c>
    </row>
    <row r="83" spans="1:5" s="143" customFormat="1" ht="12" customHeight="1" x14ac:dyDescent="0.2">
      <c r="A83" s="546"/>
      <c r="B83" s="545"/>
      <c r="C83" s="559" t="s">
        <v>139</v>
      </c>
      <c r="D83" s="560"/>
      <c r="E83" s="561"/>
    </row>
    <row r="84" spans="1:5" s="143" customFormat="1" ht="12" customHeight="1" x14ac:dyDescent="0.2">
      <c r="A84" s="546"/>
      <c r="B84" s="545"/>
      <c r="C84" s="108" t="s">
        <v>187</v>
      </c>
      <c r="D84" s="144" t="s">
        <v>143</v>
      </c>
      <c r="E84" s="236">
        <f>'инновации+добровольчество0,3664'!D141</f>
        <v>0.3664</v>
      </c>
    </row>
    <row r="85" spans="1:5" s="143" customFormat="1" ht="12" customHeight="1" x14ac:dyDescent="0.2">
      <c r="A85" s="546"/>
      <c r="B85" s="545"/>
      <c r="C85" s="118" t="s">
        <v>141</v>
      </c>
      <c r="D85" s="144" t="s">
        <v>134</v>
      </c>
      <c r="E85" s="236">
        <f>'инновации+добровольчество0,3664'!D142</f>
        <v>0.3664</v>
      </c>
    </row>
    <row r="86" spans="1:5" s="143" customFormat="1" ht="12" customHeight="1" x14ac:dyDescent="0.2">
      <c r="A86" s="546"/>
      <c r="B86" s="545"/>
      <c r="C86" s="118" t="s">
        <v>87</v>
      </c>
      <c r="D86" s="144" t="s">
        <v>134</v>
      </c>
      <c r="E86" s="236">
        <f>'инновации+добровольчество0,3664'!D143</f>
        <v>0.1832</v>
      </c>
    </row>
    <row r="87" spans="1:5" s="143" customFormat="1" ht="12" customHeight="1" x14ac:dyDescent="0.2">
      <c r="A87" s="546"/>
      <c r="B87" s="545"/>
      <c r="C87" s="118" t="s">
        <v>142</v>
      </c>
      <c r="D87" s="144" t="s">
        <v>134</v>
      </c>
      <c r="E87" s="236">
        <f>'инновации+добровольчество0,3664'!D144</f>
        <v>0.3664</v>
      </c>
    </row>
    <row r="88" spans="1:5" s="143" customFormat="1" ht="12" customHeight="1" x14ac:dyDescent="0.2">
      <c r="A88" s="546"/>
      <c r="B88" s="545"/>
      <c r="C88" s="539" t="s">
        <v>146</v>
      </c>
      <c r="D88" s="540"/>
      <c r="E88" s="541"/>
    </row>
    <row r="89" spans="1:5" s="143" customFormat="1" ht="12" customHeight="1" x14ac:dyDescent="0.2">
      <c r="A89" s="546"/>
      <c r="B89" s="545"/>
      <c r="C89" s="450" t="str">
        <f>'инновации+добровольчество0,3664'!A161</f>
        <v>Пособие по уходу за ребенком до 3-х лет</v>
      </c>
      <c r="D89" s="120" t="s">
        <v>122</v>
      </c>
      <c r="E89" s="232">
        <f>E84</f>
        <v>0.3664</v>
      </c>
    </row>
    <row r="90" spans="1:5" s="143" customFormat="1" ht="12" hidden="1" customHeight="1" x14ac:dyDescent="0.2">
      <c r="A90" s="546"/>
      <c r="B90" s="545"/>
      <c r="C90" s="559" t="s">
        <v>147</v>
      </c>
      <c r="D90" s="560"/>
      <c r="E90" s="561"/>
    </row>
    <row r="91" spans="1:5" s="143" customFormat="1" ht="12" hidden="1" customHeight="1" x14ac:dyDescent="0.2">
      <c r="A91" s="546"/>
      <c r="B91" s="545"/>
      <c r="C91" s="119" t="s">
        <v>196</v>
      </c>
      <c r="D91" s="99" t="s">
        <v>39</v>
      </c>
      <c r="E91" s="228">
        <f>'инновации+добровольчество0,3664'!E182</f>
        <v>0.3664</v>
      </c>
    </row>
    <row r="92" spans="1:5" ht="28.15" hidden="1" customHeight="1" x14ac:dyDescent="0.25">
      <c r="A92" s="546"/>
      <c r="B92" s="545"/>
      <c r="C92" s="119" t="s">
        <v>197</v>
      </c>
      <c r="D92" s="99" t="s">
        <v>39</v>
      </c>
      <c r="E92" s="228">
        <f>'инновации+добровольчество0,3664'!E183</f>
        <v>0.33500000000000002</v>
      </c>
    </row>
    <row r="93" spans="1:5" ht="28.15" hidden="1" customHeight="1" x14ac:dyDescent="0.25">
      <c r="A93" s="546"/>
      <c r="B93" s="545"/>
      <c r="C93" s="119" t="s">
        <v>198</v>
      </c>
      <c r="D93" s="99" t="s">
        <v>39</v>
      </c>
      <c r="E93" s="228">
        <f>'инновации+добровольчество0,3664'!E184</f>
        <v>0.33500000000000002</v>
      </c>
    </row>
    <row r="94" spans="1:5" ht="28.15" customHeight="1" x14ac:dyDescent="0.25">
      <c r="A94" s="546"/>
      <c r="B94" s="545"/>
      <c r="C94" s="542" t="s">
        <v>148</v>
      </c>
      <c r="D94" s="543"/>
      <c r="E94" s="544"/>
    </row>
    <row r="95" spans="1:5" ht="28.15" hidden="1" customHeight="1" x14ac:dyDescent="0.25">
      <c r="A95" s="546"/>
      <c r="B95" s="545"/>
      <c r="C95" s="121" t="str">
        <f>'инновации+добровольчество0,3664'!A202</f>
        <v>Проезд к месту учебы</v>
      </c>
      <c r="D95" s="122" t="s">
        <v>122</v>
      </c>
      <c r="E95" s="83">
        <f>'инновации+добровольчество0,3664'!D202</f>
        <v>0</v>
      </c>
    </row>
    <row r="96" spans="1:5" ht="22.15" customHeight="1" x14ac:dyDescent="0.25">
      <c r="A96" s="546"/>
      <c r="B96" s="545"/>
      <c r="C96" s="121" t="str">
        <f>'инновации+добровольчество0,3664'!A203</f>
        <v>Провоз груза 2000 кг (1 кг=9,50 руб)</v>
      </c>
      <c r="D96" s="122" t="s">
        <v>22</v>
      </c>
      <c r="E96" s="83">
        <f>'инновации+добровольчество0,3664'!D203</f>
        <v>0.3664</v>
      </c>
    </row>
    <row r="97" spans="1:5" ht="18" customHeight="1" x14ac:dyDescent="0.25">
      <c r="A97" s="546"/>
      <c r="B97" s="545"/>
      <c r="C97" s="556" t="s">
        <v>149</v>
      </c>
      <c r="D97" s="557"/>
      <c r="E97" s="558"/>
    </row>
    <row r="98" spans="1:5" ht="18.75" customHeight="1" x14ac:dyDescent="0.25">
      <c r="A98" s="546"/>
      <c r="B98" s="545"/>
      <c r="C98" s="110" t="str">
        <f>'инновации+добровольчество0,3664'!A250</f>
        <v>Обучение персонала</v>
      </c>
      <c r="D98" s="67" t="str">
        <f>'инновации+добровольчество0,3664'!B250</f>
        <v>договор</v>
      </c>
      <c r="E98" s="167">
        <f>'инновации+добровольчество0,3664'!D250</f>
        <v>0.73280000000000001</v>
      </c>
    </row>
    <row r="99" spans="1:5" ht="13.5" customHeight="1" x14ac:dyDescent="0.25">
      <c r="A99" s="546"/>
      <c r="B99" s="545"/>
      <c r="C99" s="110" t="str">
        <f>'инновации+добровольчество0,3664'!A251</f>
        <v>Переподготовка</v>
      </c>
      <c r="D99" s="67" t="str">
        <f>'инновации+добровольчество0,3664'!B251</f>
        <v>договор</v>
      </c>
      <c r="E99" s="167">
        <f>'инновации+добровольчество0,3664'!D251</f>
        <v>1.0992</v>
      </c>
    </row>
    <row r="100" spans="1:5" ht="16.5" customHeight="1" x14ac:dyDescent="0.25">
      <c r="A100" s="546"/>
      <c r="B100" s="545"/>
      <c r="C100" s="110" t="str">
        <f>'инновации+добровольчество0,3664'!A252</f>
        <v>Пиломатериал</v>
      </c>
      <c r="D100" s="67" t="str">
        <f>'инновации+добровольчество0,3664'!B252</f>
        <v>шт</v>
      </c>
      <c r="E100" s="167">
        <f>'инновации+добровольчество0,3664'!D252</f>
        <v>2.5648</v>
      </c>
    </row>
    <row r="101" spans="1:5" ht="17.25" customHeight="1" x14ac:dyDescent="0.25">
      <c r="A101" s="546"/>
      <c r="B101" s="545"/>
      <c r="C101" s="110" t="str">
        <f>'инновации+добровольчество0,3664'!A253</f>
        <v>Тонеры для картриджей Kyocera</v>
      </c>
      <c r="D101" s="67" t="str">
        <f>'инновации+добровольчество0,3664'!B253</f>
        <v>шт</v>
      </c>
      <c r="E101" s="167">
        <f>'инновации+добровольчество0,3664'!D253</f>
        <v>1.8320000000000001</v>
      </c>
    </row>
    <row r="102" spans="1:5" ht="18.75" customHeight="1" x14ac:dyDescent="0.25">
      <c r="A102" s="546"/>
      <c r="B102" s="545"/>
      <c r="C102" s="110" t="str">
        <f>'инновации+добровольчество0,3664'!A254</f>
        <v>Комплект тонеров для цветного принтера Canon</v>
      </c>
      <c r="D102" s="67" t="str">
        <f>'инновации+добровольчество0,3664'!B254</f>
        <v>шт</v>
      </c>
      <c r="E102" s="167">
        <f>'инновации+добровольчество0,3664'!D254</f>
        <v>1.8320000000000001</v>
      </c>
    </row>
    <row r="103" spans="1:5" ht="18.75" customHeight="1" x14ac:dyDescent="0.25">
      <c r="A103" s="546"/>
      <c r="B103" s="545"/>
      <c r="C103" s="110" t="str">
        <f>'инновации+добровольчество0,3664'!A255</f>
        <v>Комплект тонера для цветного принтера Hp</v>
      </c>
      <c r="D103" s="67" t="str">
        <f>'инновации+добровольчество0,3664'!B255</f>
        <v>шт</v>
      </c>
      <c r="E103" s="167">
        <f>'инновации+добровольчество0,3664'!D255</f>
        <v>0.73280000000000001</v>
      </c>
    </row>
    <row r="104" spans="1:5" ht="24" customHeight="1" x14ac:dyDescent="0.25">
      <c r="A104" s="546"/>
      <c r="B104" s="545"/>
      <c r="C104" s="110" t="str">
        <f>'инновации+добровольчество0,3664'!A256</f>
        <v>Флеш накопители  16 гб</v>
      </c>
      <c r="D104" s="67" t="str">
        <f>'инновации+добровольчество0,3664'!B256</f>
        <v>шт</v>
      </c>
      <c r="E104" s="167">
        <f>'инновации+добровольчество0,3664'!D256</f>
        <v>2.5648</v>
      </c>
    </row>
    <row r="105" spans="1:5" ht="24" customHeight="1" x14ac:dyDescent="0.25">
      <c r="A105" s="546"/>
      <c r="B105" s="545"/>
      <c r="C105" s="110" t="str">
        <f>'инновации+добровольчество0,3664'!A257</f>
        <v>Флеш накопители  64 гб</v>
      </c>
      <c r="D105" s="67" t="str">
        <f>'инновации+добровольчество0,3664'!B257</f>
        <v>шт</v>
      </c>
      <c r="E105" s="167">
        <f>'инновации+добровольчество0,3664'!D257</f>
        <v>1.8320000000000001</v>
      </c>
    </row>
    <row r="106" spans="1:5" ht="18.600000000000001" customHeight="1" x14ac:dyDescent="0.25">
      <c r="A106" s="546"/>
      <c r="B106" s="545"/>
      <c r="C106" s="110" t="str">
        <f>'инновации+добровольчество0,3664'!A258</f>
        <v>Мышь USB</v>
      </c>
      <c r="D106" s="67" t="str">
        <f>'инновации+добровольчество0,3664'!B258</f>
        <v>шт</v>
      </c>
      <c r="E106" s="167">
        <f>'инновации+добровольчество0,3664'!D258</f>
        <v>1.4656</v>
      </c>
    </row>
    <row r="107" spans="1:5" ht="15.6" customHeight="1" x14ac:dyDescent="0.25">
      <c r="A107" s="546"/>
      <c r="B107" s="545"/>
      <c r="C107" s="110" t="str">
        <f>'инновации+добровольчество0,3664'!A259</f>
        <v xml:space="preserve">Мешки для мусора </v>
      </c>
      <c r="D107" s="67" t="str">
        <f>'инновации+добровольчество0,3664'!B259</f>
        <v>шт</v>
      </c>
      <c r="E107" s="167">
        <f>'инновации+добровольчество0,3664'!D259</f>
        <v>36.64</v>
      </c>
    </row>
    <row r="108" spans="1:5" ht="12" customHeight="1" x14ac:dyDescent="0.25">
      <c r="A108" s="546"/>
      <c r="B108" s="545"/>
      <c r="C108" s="110" t="str">
        <f>'инновации+добровольчество0,3664'!A260</f>
        <v>Жидкое мыло</v>
      </c>
      <c r="D108" s="67" t="str">
        <f>'инновации+добровольчество0,3664'!B260</f>
        <v>шт</v>
      </c>
      <c r="E108" s="167">
        <f>'инновации+добровольчество0,3664'!D260</f>
        <v>5.4960000000000004</v>
      </c>
    </row>
    <row r="109" spans="1:5" ht="12" customHeight="1" x14ac:dyDescent="0.25">
      <c r="A109" s="546"/>
      <c r="B109" s="545"/>
      <c r="C109" s="110" t="str">
        <f>'инновации+добровольчество0,3664'!A261</f>
        <v>Туалетная бумага</v>
      </c>
      <c r="D109" s="67" t="str">
        <f>'инновации+добровольчество0,3664'!B261</f>
        <v>шт</v>
      </c>
      <c r="E109" s="167">
        <f>'инновации+добровольчество0,3664'!D261</f>
        <v>36.64</v>
      </c>
    </row>
    <row r="110" spans="1:5" ht="12" customHeight="1" x14ac:dyDescent="0.25">
      <c r="A110" s="546"/>
      <c r="B110" s="545"/>
      <c r="C110" s="110" t="str">
        <f>'инновации+добровольчество0,3664'!A262</f>
        <v>Тряпки для мытья</v>
      </c>
      <c r="D110" s="67" t="str">
        <f>'инновации+добровольчество0,3664'!B262</f>
        <v>шт</v>
      </c>
      <c r="E110" s="167">
        <f>'инновации+добровольчество0,3664'!D262</f>
        <v>14.656000000000001</v>
      </c>
    </row>
    <row r="111" spans="1:5" ht="12" customHeight="1" x14ac:dyDescent="0.25">
      <c r="A111" s="546"/>
      <c r="B111" s="545"/>
      <c r="C111" s="110" t="str">
        <f>'инновации+добровольчество0,3664'!A263</f>
        <v>Бытовая химия</v>
      </c>
      <c r="D111" s="67" t="str">
        <f>'инновации+добровольчество0,3664'!B263</f>
        <v>шт</v>
      </c>
      <c r="E111" s="167">
        <f>'инновации+добровольчество0,3664'!D263</f>
        <v>7.3280000000000003</v>
      </c>
    </row>
    <row r="112" spans="1:5" ht="12" customHeight="1" x14ac:dyDescent="0.25">
      <c r="A112" s="546"/>
      <c r="B112" s="545"/>
      <c r="C112" s="110" t="str">
        <f>'инновации+добровольчество0,3664'!A264</f>
        <v>Фанера</v>
      </c>
      <c r="D112" s="67" t="str">
        <f>'инновации+добровольчество0,3664'!B264</f>
        <v>шт</v>
      </c>
      <c r="E112" s="167">
        <f>'инновации+добровольчество0,3664'!D264</f>
        <v>10.992000000000001</v>
      </c>
    </row>
    <row r="113" spans="1:5" ht="12" customHeight="1" x14ac:dyDescent="0.25">
      <c r="A113" s="546"/>
      <c r="B113" s="545"/>
      <c r="C113" s="110" t="str">
        <f>'инновации+добровольчество0,3664'!A265</f>
        <v>Антифриз</v>
      </c>
      <c r="D113" s="67" t="str">
        <f>'инновации+добровольчество0,3664'!B265</f>
        <v>шт</v>
      </c>
      <c r="E113" s="167">
        <f>'инновации+добровольчество0,3664'!D265</f>
        <v>7.3280000000000003</v>
      </c>
    </row>
    <row r="114" spans="1:5" ht="12" customHeight="1" x14ac:dyDescent="0.25">
      <c r="A114" s="546"/>
      <c r="B114" s="545"/>
      <c r="C114" s="110" t="str">
        <f>'инновации+добровольчество0,3664'!A266</f>
        <v>Баннера</v>
      </c>
      <c r="D114" s="67" t="str">
        <f>'инновации+добровольчество0,3664'!B266</f>
        <v>шт</v>
      </c>
      <c r="E114" s="167">
        <f>'инновации+добровольчество0,3664'!D266</f>
        <v>1.8320000000000001</v>
      </c>
    </row>
    <row r="115" spans="1:5" ht="12" customHeight="1" x14ac:dyDescent="0.25">
      <c r="A115" s="546"/>
      <c r="B115" s="545"/>
      <c r="C115" s="110" t="str">
        <f>'инновации+добровольчество0,3664'!A267</f>
        <v>Гвозди</v>
      </c>
      <c r="D115" s="67" t="str">
        <f>'инновации+добровольчество0,3664'!B267</f>
        <v>шт</v>
      </c>
      <c r="E115" s="167">
        <f>'инновации+добровольчество0,3664'!D267</f>
        <v>7.3280000000000003</v>
      </c>
    </row>
    <row r="116" spans="1:5" ht="12" customHeight="1" x14ac:dyDescent="0.25">
      <c r="A116" s="546"/>
      <c r="B116" s="545"/>
      <c r="C116" s="110" t="str">
        <f>'инновации+добровольчество0,3664'!A268</f>
        <v>Саморезы</v>
      </c>
      <c r="D116" s="67" t="str">
        <f>'инновации+добровольчество0,3664'!B268</f>
        <v>шт</v>
      </c>
      <c r="E116" s="167">
        <f>'инновации+добровольчество0,3664'!D268</f>
        <v>18.32</v>
      </c>
    </row>
    <row r="117" spans="1:5" ht="12" customHeight="1" x14ac:dyDescent="0.25">
      <c r="A117" s="546"/>
      <c r="B117" s="545"/>
      <c r="C117" s="110" t="str">
        <f>'инновации+добровольчество0,3664'!A269</f>
        <v>Инструмент металлический ручной</v>
      </c>
      <c r="D117" s="67" t="str">
        <f>'инновации+добровольчество0,3664'!B269</f>
        <v>шт</v>
      </c>
      <c r="E117" s="167">
        <f>'инновации+добровольчество0,3664'!D269</f>
        <v>1.8320000000000001</v>
      </c>
    </row>
    <row r="118" spans="1:5" ht="12" customHeight="1" x14ac:dyDescent="0.25">
      <c r="A118" s="546"/>
      <c r="B118" s="545"/>
      <c r="C118" s="110" t="str">
        <f>'инновации+добровольчество0,3664'!A270</f>
        <v>Краска эмаль</v>
      </c>
      <c r="D118" s="67" t="str">
        <f>'инновации+добровольчество0,3664'!B270</f>
        <v>шт</v>
      </c>
      <c r="E118" s="167">
        <f>'инновации+добровольчество0,3664'!D270</f>
        <v>10.992000000000001</v>
      </c>
    </row>
    <row r="119" spans="1:5" ht="12" hidden="1" customHeight="1" x14ac:dyDescent="0.25">
      <c r="A119" s="546"/>
      <c r="B119" s="545"/>
      <c r="C119" s="110" t="str">
        <f>'инновации+добровольчество0,3664'!A271</f>
        <v>Краска ВДН</v>
      </c>
      <c r="D119" s="67" t="str">
        <f>'инновации+добровольчество0,3664'!B271</f>
        <v>шт</v>
      </c>
      <c r="E119" s="167">
        <f>'инновации+добровольчество0,3664'!D271</f>
        <v>3.6640000000000001</v>
      </c>
    </row>
    <row r="120" spans="1:5" ht="12" hidden="1" customHeight="1" x14ac:dyDescent="0.25">
      <c r="A120" s="546"/>
      <c r="B120" s="545"/>
      <c r="C120" s="110" t="str">
        <f>'инновации+добровольчество0,3664'!A272</f>
        <v>Кисти</v>
      </c>
      <c r="D120" s="67" t="str">
        <f>'инновации+добровольчество0,3664'!B272</f>
        <v>шт</v>
      </c>
      <c r="E120" s="167">
        <f>'инновации+добровольчество0,3664'!D272</f>
        <v>14.656000000000001</v>
      </c>
    </row>
    <row r="121" spans="1:5" ht="12" customHeight="1" x14ac:dyDescent="0.25">
      <c r="A121" s="546"/>
      <c r="B121" s="545"/>
      <c r="C121" s="110" t="str">
        <f>'инновации+добровольчество0,3664'!A273</f>
        <v>Перчатка пвх</v>
      </c>
      <c r="D121" s="67" t="str">
        <f>'инновации+добровольчество0,3664'!B273</f>
        <v>шт</v>
      </c>
      <c r="E121" s="167">
        <f>'инновации+добровольчество0,3664'!D273</f>
        <v>36.64</v>
      </c>
    </row>
    <row r="122" spans="1:5" ht="12" customHeight="1" x14ac:dyDescent="0.25">
      <c r="A122" s="546"/>
      <c r="B122" s="545"/>
      <c r="C122" s="110" t="str">
        <f>'инновации+добровольчество0,3664'!A274</f>
        <v>краска кудо</v>
      </c>
      <c r="D122" s="67" t="str">
        <f>'инновации+добровольчество0,3664'!B274</f>
        <v>шт</v>
      </c>
      <c r="E122" s="167">
        <f>'инновации+добровольчество0,3664'!D274</f>
        <v>10.992000000000001</v>
      </c>
    </row>
    <row r="123" spans="1:5" ht="12" customHeight="1" x14ac:dyDescent="0.25">
      <c r="A123" s="546"/>
      <c r="B123" s="545"/>
      <c r="C123" s="110" t="str">
        <f>'инновации+добровольчество0,3664'!A275</f>
        <v>Валик+ванночка</v>
      </c>
      <c r="D123" s="67" t="str">
        <f>'инновации+добровольчество0,3664'!B275</f>
        <v>шт</v>
      </c>
      <c r="E123" s="167">
        <f>'инновации+добровольчество0,3664'!D275</f>
        <v>3.6640000000000001</v>
      </c>
    </row>
    <row r="124" spans="1:5" ht="12" customHeight="1" x14ac:dyDescent="0.25">
      <c r="A124" s="546"/>
      <c r="B124" s="545"/>
      <c r="C124" s="110" t="str">
        <f>'инновации+добровольчество0,3664'!A276</f>
        <v>Ножницыы</v>
      </c>
      <c r="D124" s="67" t="str">
        <f>'инновации+добровольчество0,3664'!B276</f>
        <v>шт</v>
      </c>
      <c r="E124" s="167">
        <f>'инновации+добровольчество0,3664'!D276</f>
        <v>3.6640000000000001</v>
      </c>
    </row>
    <row r="125" spans="1:5" ht="12" customHeight="1" x14ac:dyDescent="0.25">
      <c r="A125" s="546"/>
      <c r="B125" s="545"/>
      <c r="C125" s="110" t="str">
        <f>'инновации+добровольчество0,3664'!A277</f>
        <v>Канцелярские расходники</v>
      </c>
      <c r="D125" s="67" t="str">
        <f>'инновации+добровольчество0,3664'!B277</f>
        <v>шт</v>
      </c>
      <c r="E125" s="167">
        <f>'инновации+добровольчество0,3664'!D277</f>
        <v>36.64</v>
      </c>
    </row>
    <row r="126" spans="1:5" ht="12" customHeight="1" x14ac:dyDescent="0.25">
      <c r="A126" s="546"/>
      <c r="B126" s="545"/>
      <c r="C126" s="110" t="str">
        <f>'инновации+добровольчество0,3664'!A278</f>
        <v>Канцелярия (ручки, карандаши)</v>
      </c>
      <c r="D126" s="67" t="str">
        <f>'инновации+добровольчество0,3664'!B278</f>
        <v>шт</v>
      </c>
      <c r="E126" s="167">
        <f>'инновации+добровольчество0,3664'!D278</f>
        <v>36.64</v>
      </c>
    </row>
    <row r="127" spans="1:5" ht="12" customHeight="1" x14ac:dyDescent="0.25">
      <c r="A127" s="546"/>
      <c r="B127" s="545"/>
      <c r="C127" s="110" t="str">
        <f>'инновации+добровольчество0,3664'!A279</f>
        <v>Офисные принадлежности (папки, скоросшиватели, файлы)</v>
      </c>
      <c r="D127" s="67" t="str">
        <f>'инновации+добровольчество0,3664'!B279</f>
        <v>шт</v>
      </c>
      <c r="E127" s="167">
        <f>'инновации+добровольчество0,3664'!D279</f>
        <v>36.64</v>
      </c>
    </row>
    <row r="128" spans="1:5" ht="12" customHeight="1" x14ac:dyDescent="0.25">
      <c r="A128" s="546"/>
      <c r="B128" s="545"/>
      <c r="C128" s="110" t="str">
        <f>'инновации+добровольчество0,3664'!A280</f>
        <v>Лампы</v>
      </c>
      <c r="D128" s="67" t="str">
        <f>'инновации+добровольчество0,3664'!B280</f>
        <v>шт</v>
      </c>
      <c r="E128" s="167">
        <f>'инновации+добровольчество0,3664'!D280</f>
        <v>18.32</v>
      </c>
    </row>
    <row r="129" spans="1:5" ht="12" customHeight="1" x14ac:dyDescent="0.25">
      <c r="A129" s="546"/>
      <c r="B129" s="545"/>
      <c r="C129" s="110" t="str">
        <f>'инновации+добровольчество0,3664'!A281</f>
        <v>Батерейки</v>
      </c>
      <c r="D129" s="67" t="str">
        <f>'инновации+добровольчество0,3664'!B281</f>
        <v>шт</v>
      </c>
      <c r="E129" s="167">
        <f>'инновации+добровольчество0,3664'!D281</f>
        <v>73.28</v>
      </c>
    </row>
    <row r="130" spans="1:5" ht="12" customHeight="1" x14ac:dyDescent="0.25">
      <c r="A130" s="546"/>
      <c r="B130" s="545"/>
      <c r="C130" s="110" t="str">
        <f>'инновации+добровольчество0,3664'!A282</f>
        <v>Бумага А4</v>
      </c>
      <c r="D130" s="67" t="str">
        <f>'инновации+добровольчество0,3664'!B282</f>
        <v>шт</v>
      </c>
      <c r="E130" s="167">
        <f>'инновации+добровольчество0,3664'!D282</f>
        <v>36.64</v>
      </c>
    </row>
    <row r="131" spans="1:5" ht="12" customHeight="1" x14ac:dyDescent="0.25">
      <c r="A131" s="546"/>
      <c r="B131" s="545"/>
      <c r="C131" s="110" t="str">
        <f>'инновации+добровольчество0,3664'!A283</f>
        <v>Грабли, лопаты</v>
      </c>
      <c r="D131" s="67" t="str">
        <f>'инновации+добровольчество0,3664'!B283</f>
        <v>шт</v>
      </c>
      <c r="E131" s="167">
        <f>'инновации+добровольчество0,3664'!D283</f>
        <v>3.6640000000000001</v>
      </c>
    </row>
    <row r="132" spans="1:5" ht="12" customHeight="1" x14ac:dyDescent="0.25">
      <c r="A132" s="546"/>
      <c r="B132" s="545"/>
      <c r="C132" s="110" t="str">
        <f>'инновации+добровольчество0,3664'!A284</f>
        <v>ГСМ УАЗ (Масло двигатель)</v>
      </c>
      <c r="D132" s="67" t="str">
        <f>'инновации+добровольчество0,3664'!B284</f>
        <v>шт</v>
      </c>
      <c r="E132" s="167">
        <f>'инновации+добровольчество0,3664'!D284</f>
        <v>7.3280000000000003</v>
      </c>
    </row>
    <row r="133" spans="1:5" ht="12" customHeight="1" x14ac:dyDescent="0.25">
      <c r="A133" s="546"/>
      <c r="B133" s="545"/>
      <c r="C133" s="110" t="str">
        <f>'инновации+добровольчество0,3664'!A285</f>
        <v>ГСМ Бензин</v>
      </c>
      <c r="D133" s="67" t="str">
        <f>'инновации+добровольчество0,3664'!B285</f>
        <v>шт</v>
      </c>
      <c r="E133" s="167">
        <f>'инновации+добровольчество0,3664'!D285</f>
        <v>952.64</v>
      </c>
    </row>
    <row r="134" spans="1:5" ht="15" hidden="1" customHeight="1" x14ac:dyDescent="0.25">
      <c r="A134" s="546"/>
      <c r="B134" s="545"/>
      <c r="C134" s="110">
        <f>'инновации+добровольчество0,3664'!A286</f>
        <v>0</v>
      </c>
      <c r="D134" s="67" t="str">
        <f>'инновации+добровольчество0,3664'!B286</f>
        <v>шт</v>
      </c>
      <c r="E134" s="167">
        <f>'инновации+добровольчество0,3664'!D286</f>
        <v>0.36899999999999999</v>
      </c>
    </row>
    <row r="135" spans="1:5" hidden="1" x14ac:dyDescent="0.25">
      <c r="A135" s="546"/>
      <c r="B135" s="545"/>
      <c r="C135" s="110">
        <f>'инновации+добровольчество0,3664'!A287</f>
        <v>0</v>
      </c>
      <c r="D135" s="67" t="str">
        <f>'инновации+добровольчество0,3664'!B287</f>
        <v>шт</v>
      </c>
      <c r="E135" s="167">
        <f>'инновации+добровольчество0,3664'!D287</f>
        <v>11.808</v>
      </c>
    </row>
    <row r="136" spans="1:5" hidden="1" x14ac:dyDescent="0.25">
      <c r="A136" s="546"/>
      <c r="B136" s="545"/>
      <c r="C136" s="110">
        <f>'инновации+добровольчество0,3664'!A288</f>
        <v>0</v>
      </c>
      <c r="D136" s="67" t="str">
        <f>'инновации+добровольчество0,3664'!B288</f>
        <v>шт</v>
      </c>
      <c r="E136" s="167">
        <f>'инновации+добровольчество0,3664'!D288</f>
        <v>2.5830000000000002</v>
      </c>
    </row>
    <row r="137" spans="1:5" hidden="1" x14ac:dyDescent="0.25">
      <c r="A137" s="546"/>
      <c r="B137" s="545"/>
      <c r="C137" s="110">
        <f>'инновации+добровольчество0,3664'!A289</f>
        <v>0</v>
      </c>
      <c r="D137" s="67" t="str">
        <f>'инновации+добровольчество0,3664'!B289</f>
        <v>шт</v>
      </c>
      <c r="E137" s="167">
        <f>'инновации+добровольчество0,3664'!D289</f>
        <v>0.36899999999999999</v>
      </c>
    </row>
    <row r="138" spans="1:5" hidden="1" x14ac:dyDescent="0.25">
      <c r="A138" s="546"/>
      <c r="B138" s="545"/>
      <c r="C138" s="110">
        <f>'инновации+добровольчество0,3664'!A290</f>
        <v>0</v>
      </c>
      <c r="D138" s="67" t="str">
        <f>'инновации+добровольчество0,3664'!B290</f>
        <v>шт</v>
      </c>
      <c r="E138" s="167">
        <f>'инновации+добровольчество0,3664'!D290</f>
        <v>0.36899999999999999</v>
      </c>
    </row>
    <row r="139" spans="1:5" hidden="1" x14ac:dyDescent="0.25">
      <c r="A139" s="546"/>
      <c r="B139" s="545"/>
      <c r="C139" s="110">
        <f>'инновации+добровольчество0,3664'!A291</f>
        <v>0</v>
      </c>
      <c r="D139" s="67" t="str">
        <f>'инновации+добровольчество0,3664'!B291</f>
        <v>шт</v>
      </c>
      <c r="E139" s="167">
        <f>'инновации+добровольчество0,3664'!D291</f>
        <v>0.36899999999999999</v>
      </c>
    </row>
    <row r="140" spans="1:5" hidden="1" x14ac:dyDescent="0.25">
      <c r="A140" s="546"/>
      <c r="B140" s="545"/>
      <c r="C140" s="110">
        <f>'инновации+добровольчество0,3664'!A292</f>
        <v>0</v>
      </c>
      <c r="D140" s="67" t="str">
        <f>'инновации+добровольчество0,3664'!B292</f>
        <v>шт</v>
      </c>
      <c r="E140" s="167">
        <f>'инновации+добровольчество0,3664'!D292</f>
        <v>3.69</v>
      </c>
    </row>
    <row r="141" spans="1:5" hidden="1" x14ac:dyDescent="0.25">
      <c r="A141" s="546"/>
      <c r="B141" s="545"/>
      <c r="C141" s="110">
        <f>'инновации+добровольчество0,3664'!A293</f>
        <v>0</v>
      </c>
      <c r="D141" s="67" t="str">
        <f>'инновации+добровольчество0,3664'!B293</f>
        <v>шт</v>
      </c>
      <c r="E141" s="167">
        <f>'инновации+добровольчество0,3664'!D293</f>
        <v>7.38</v>
      </c>
    </row>
    <row r="142" spans="1:5" hidden="1" x14ac:dyDescent="0.25">
      <c r="A142" s="546"/>
      <c r="B142" s="545"/>
      <c r="C142" s="110">
        <f>'инновации+добровольчество0,3664'!A294</f>
        <v>0</v>
      </c>
      <c r="D142" s="67" t="str">
        <f>'инновации+добровольчество0,3664'!B294</f>
        <v>шт</v>
      </c>
      <c r="E142" s="167">
        <f>'инновации+добровольчество0,3664'!D294</f>
        <v>913.75470000000007</v>
      </c>
    </row>
    <row r="143" spans="1:5" hidden="1" x14ac:dyDescent="0.25">
      <c r="A143" s="546"/>
      <c r="B143" s="545"/>
      <c r="C143" s="110">
        <f>'инновации+добровольчество0,3664'!A295</f>
        <v>0</v>
      </c>
      <c r="D143" s="67">
        <f>'инновации+добровольчество0,3664'!B300</f>
        <v>0</v>
      </c>
      <c r="E143" s="167">
        <f>'инновации+добровольчество0,3664'!D300</f>
        <v>0</v>
      </c>
    </row>
    <row r="144" spans="1:5" hidden="1" x14ac:dyDescent="0.25">
      <c r="A144" s="546"/>
      <c r="B144" s="545"/>
      <c r="C144" s="110">
        <f>'инновации+добровольчество0,3664'!A296</f>
        <v>0</v>
      </c>
      <c r="D144" s="67">
        <f>'инновации+добровольчество0,3664'!B301</f>
        <v>0</v>
      </c>
      <c r="E144" s="167">
        <f>'инновации+добровольчество0,3664'!D301</f>
        <v>0</v>
      </c>
    </row>
    <row r="145" spans="1:5" hidden="1" x14ac:dyDescent="0.25">
      <c r="A145" s="546"/>
      <c r="B145" s="545"/>
      <c r="C145" s="110">
        <f>'инновации+добровольчество0,3664'!A297</f>
        <v>0</v>
      </c>
      <c r="D145" s="67">
        <f>'инновации+добровольчество0,3664'!B302</f>
        <v>0</v>
      </c>
      <c r="E145" s="167">
        <f>'инновации+добровольчество0,3664'!D302</f>
        <v>0</v>
      </c>
    </row>
    <row r="146" spans="1:5" hidden="1" x14ac:dyDescent="0.25">
      <c r="A146" s="546"/>
      <c r="B146" s="545"/>
      <c r="C146" s="110">
        <f>'инновации+добровольчество0,3664'!A298</f>
        <v>0</v>
      </c>
      <c r="D146" s="67">
        <f>'инновации+добровольчество0,3664'!B303</f>
        <v>0</v>
      </c>
      <c r="E146" s="167">
        <f>'инновации+добровольчество0,3664'!D303</f>
        <v>0</v>
      </c>
    </row>
    <row r="147" spans="1:5" hidden="1" x14ac:dyDescent="0.25">
      <c r="A147" s="546"/>
      <c r="B147" s="545"/>
      <c r="C147" s="110">
        <f>'инновации+добровольчество0,3664'!A299</f>
        <v>0</v>
      </c>
      <c r="D147" s="67">
        <f>'инновации+добровольчество0,3664'!B304</f>
        <v>0</v>
      </c>
      <c r="E147" s="167">
        <f>'инновации+добровольчество0,3664'!D304</f>
        <v>0</v>
      </c>
    </row>
    <row r="148" spans="1:5" hidden="1" x14ac:dyDescent="0.25">
      <c r="A148" s="546"/>
      <c r="B148" s="545"/>
      <c r="C148" s="110">
        <f>'инновации+добровольчество0,3664'!A300</f>
        <v>0</v>
      </c>
      <c r="D148" s="67">
        <f>'инновации+добровольчество0,3664'!B305</f>
        <v>0</v>
      </c>
      <c r="E148" s="167">
        <f>'инновации+добровольчество0,3664'!D305</f>
        <v>0</v>
      </c>
    </row>
    <row r="149" spans="1:5" hidden="1" x14ac:dyDescent="0.25">
      <c r="A149" s="546"/>
      <c r="B149" s="545"/>
      <c r="C149" s="110">
        <f>'инновации+добровольчество0,3664'!A301</f>
        <v>0</v>
      </c>
      <c r="D149" s="67">
        <f>'инновации+добровольчество0,3664'!B306</f>
        <v>0</v>
      </c>
      <c r="E149" s="167">
        <f>'инновации+добровольчество0,3664'!D306</f>
        <v>0</v>
      </c>
    </row>
    <row r="150" spans="1:5" hidden="1" x14ac:dyDescent="0.25">
      <c r="A150" s="546"/>
      <c r="B150" s="545"/>
      <c r="C150" s="110">
        <f>'инновации+добровольчество0,3664'!A302</f>
        <v>0</v>
      </c>
      <c r="D150" s="67">
        <f>'инновации+добровольчество0,3664'!B307</f>
        <v>0</v>
      </c>
      <c r="E150" s="167">
        <f>'инновации+добровольчество0,3664'!D307</f>
        <v>0</v>
      </c>
    </row>
    <row r="151" spans="1:5" hidden="1" x14ac:dyDescent="0.25">
      <c r="A151" s="546"/>
      <c r="B151" s="545"/>
      <c r="C151" s="110">
        <f>'инновации+добровольчество0,3664'!A303</f>
        <v>0</v>
      </c>
      <c r="D151" s="67">
        <f>'инновации+добровольчество0,3664'!B308</f>
        <v>0</v>
      </c>
      <c r="E151" s="167">
        <f>'инновации+добровольчество0,3664'!D308</f>
        <v>0</v>
      </c>
    </row>
    <row r="152" spans="1:5" hidden="1" x14ac:dyDescent="0.25">
      <c r="A152" s="546"/>
      <c r="B152" s="545"/>
      <c r="C152" s="110">
        <f>'инновации+добровольчество0,3664'!A304</f>
        <v>0</v>
      </c>
      <c r="D152" s="67">
        <f>'инновации+добровольчество0,3664'!B309</f>
        <v>0</v>
      </c>
      <c r="E152" s="167">
        <f>'инновации+добровольчество0,3664'!D309</f>
        <v>0</v>
      </c>
    </row>
    <row r="153" spans="1:5" hidden="1" x14ac:dyDescent="0.25">
      <c r="A153" s="546"/>
      <c r="B153" s="545"/>
      <c r="C153" s="110">
        <f>'инновации+добровольчество0,3664'!A305</f>
        <v>0</v>
      </c>
      <c r="D153" s="67">
        <f>'инновации+добровольчество0,3664'!B310</f>
        <v>0</v>
      </c>
      <c r="E153" s="167">
        <f>'инновации+добровольчество0,3664'!D310</f>
        <v>0</v>
      </c>
    </row>
    <row r="154" spans="1:5" hidden="1" x14ac:dyDescent="0.25">
      <c r="A154" s="546"/>
      <c r="B154" s="545"/>
      <c r="C154" s="110">
        <f>'инновации+добровольчество0,3664'!A306</f>
        <v>0</v>
      </c>
      <c r="D154" s="67">
        <f>'инновации+добровольчество0,3664'!B311</f>
        <v>0</v>
      </c>
      <c r="E154" s="167">
        <f>'инновации+добровольчество0,3664'!D311</f>
        <v>0</v>
      </c>
    </row>
    <row r="155" spans="1:5" hidden="1" x14ac:dyDescent="0.25">
      <c r="A155" s="546"/>
      <c r="B155" s="545"/>
      <c r="C155" s="110">
        <f>'инновации+добровольчество0,3664'!A307</f>
        <v>0</v>
      </c>
      <c r="D155" s="67">
        <f>'инновации+добровольчество0,3664'!B312</f>
        <v>0</v>
      </c>
      <c r="E155" s="167">
        <f>'инновации+добровольчество0,3664'!D312</f>
        <v>0</v>
      </c>
    </row>
    <row r="156" spans="1:5" hidden="1" x14ac:dyDescent="0.25">
      <c r="A156" s="546"/>
      <c r="B156" s="545"/>
      <c r="C156" s="110">
        <f>'инновации+добровольчество0,3664'!A308</f>
        <v>0</v>
      </c>
      <c r="D156" s="67">
        <f>'инновации+добровольчество0,3664'!B313</f>
        <v>0</v>
      </c>
      <c r="E156" s="167">
        <f>'инновации+добровольчество0,3664'!D313</f>
        <v>0</v>
      </c>
    </row>
    <row r="157" spans="1:5" hidden="1" x14ac:dyDescent="0.25">
      <c r="A157" s="546"/>
      <c r="B157" s="545"/>
      <c r="C157" s="110">
        <f>'инновации+добровольчество0,3664'!A309</f>
        <v>0</v>
      </c>
      <c r="D157" s="67">
        <f>'инновации+добровольчество0,3664'!B314</f>
        <v>0</v>
      </c>
      <c r="E157" s="167">
        <f>'инновации+добровольчество0,3664'!D314</f>
        <v>0</v>
      </c>
    </row>
    <row r="158" spans="1:5" hidden="1" x14ac:dyDescent="0.25">
      <c r="A158" s="546"/>
      <c r="B158" s="545"/>
      <c r="C158" s="110">
        <f>'инновации+добровольчество0,3664'!A310</f>
        <v>0</v>
      </c>
      <c r="D158" s="67">
        <f>'инновации+добровольчество0,3664'!B315</f>
        <v>0</v>
      </c>
      <c r="E158" s="167">
        <f>'инновации+добровольчество0,3664'!D315</f>
        <v>0</v>
      </c>
    </row>
    <row r="159" spans="1:5" hidden="1" x14ac:dyDescent="0.25">
      <c r="A159" s="546"/>
      <c r="B159" s="545"/>
      <c r="C159" s="110">
        <f>'инновации+добровольчество0,3664'!A311</f>
        <v>0</v>
      </c>
      <c r="D159" s="67">
        <f>'инновации+добровольчество0,3664'!B316</f>
        <v>0</v>
      </c>
      <c r="E159" s="167">
        <f>'инновации+добровольчество0,3664'!D316</f>
        <v>0</v>
      </c>
    </row>
    <row r="160" spans="1:5" hidden="1" x14ac:dyDescent="0.25">
      <c r="A160" s="546"/>
      <c r="B160" s="545"/>
      <c r="C160" s="110">
        <f>'инновации+добровольчество0,3664'!A312</f>
        <v>0</v>
      </c>
      <c r="D160" s="67">
        <f>'инновации+добровольчество0,3664'!B317</f>
        <v>0</v>
      </c>
      <c r="E160" s="167">
        <f>'инновации+добровольчество0,3664'!D317</f>
        <v>0</v>
      </c>
    </row>
    <row r="161" spans="1:5" hidden="1" x14ac:dyDescent="0.25">
      <c r="A161" s="546"/>
      <c r="B161" s="545"/>
      <c r="C161" s="110">
        <f>'инновации+добровольчество0,3664'!A313</f>
        <v>0</v>
      </c>
      <c r="D161" s="67">
        <f>'инновации+добровольчество0,3664'!B318</f>
        <v>0</v>
      </c>
      <c r="E161" s="167">
        <f>'инновации+добровольчество0,3664'!D318</f>
        <v>0</v>
      </c>
    </row>
    <row r="162" spans="1:5" hidden="1" x14ac:dyDescent="0.25">
      <c r="A162" s="546"/>
      <c r="B162" s="545"/>
      <c r="C162" s="110">
        <f>'инновации+добровольчество0,3664'!A314</f>
        <v>0</v>
      </c>
      <c r="D162" s="67">
        <f>'инновации+добровольчество0,3664'!B319</f>
        <v>0</v>
      </c>
      <c r="E162" s="167">
        <f>'инновации+добровольчество0,3664'!D319</f>
        <v>0</v>
      </c>
    </row>
    <row r="163" spans="1:5" hidden="1" x14ac:dyDescent="0.25">
      <c r="A163" s="546"/>
      <c r="B163" s="545"/>
      <c r="C163" s="110">
        <f>'инновации+добровольчество0,3664'!A315</f>
        <v>0</v>
      </c>
      <c r="D163" s="67">
        <f>'инновации+добровольчество0,3664'!B320</f>
        <v>0</v>
      </c>
      <c r="E163" s="167">
        <f>'инновации+добровольчество0,3664'!D320</f>
        <v>0</v>
      </c>
    </row>
    <row r="164" spans="1:5" hidden="1" x14ac:dyDescent="0.25">
      <c r="A164" s="546"/>
      <c r="B164" s="545"/>
      <c r="C164" s="110">
        <f>'инновации+добровольчество0,3664'!A316</f>
        <v>0</v>
      </c>
      <c r="D164" s="67">
        <f>'инновации+добровольчество0,3664'!B321</f>
        <v>0</v>
      </c>
      <c r="E164" s="167">
        <f>'инновации+добровольчество0,3664'!D321</f>
        <v>0</v>
      </c>
    </row>
    <row r="165" spans="1:5" hidden="1" x14ac:dyDescent="0.25">
      <c r="A165" s="546"/>
      <c r="B165" s="545"/>
      <c r="C165" s="110">
        <f>'инновации+добровольчество0,3664'!A317</f>
        <v>0</v>
      </c>
      <c r="D165" s="67">
        <f>'инновации+добровольчество0,3664'!B322</f>
        <v>0</v>
      </c>
      <c r="E165" s="167">
        <f>'инновации+добровольчество0,3664'!D322</f>
        <v>0</v>
      </c>
    </row>
    <row r="166" spans="1:5" hidden="1" x14ac:dyDescent="0.25">
      <c r="A166" s="546"/>
      <c r="B166" s="545"/>
      <c r="C166" s="110">
        <f>'инновации+добровольчество0,3664'!A318</f>
        <v>0</v>
      </c>
      <c r="D166" s="67">
        <f>'инновации+добровольчество0,3664'!B323</f>
        <v>0</v>
      </c>
      <c r="E166" s="167">
        <f>'инновации+добровольчество0,3664'!D323</f>
        <v>0</v>
      </c>
    </row>
    <row r="167" spans="1:5" hidden="1" x14ac:dyDescent="0.25">
      <c r="A167" s="546"/>
      <c r="B167" s="545"/>
      <c r="C167" s="110">
        <f>'инновации+добровольчество0,3664'!A319</f>
        <v>0</v>
      </c>
      <c r="D167" s="67">
        <f>'инновации+добровольчество0,3664'!B324</f>
        <v>0</v>
      </c>
      <c r="E167" s="167">
        <f>'инновации+добровольчество0,3664'!D324</f>
        <v>0</v>
      </c>
    </row>
    <row r="168" spans="1:5" hidden="1" x14ac:dyDescent="0.25">
      <c r="A168" s="546"/>
      <c r="B168" s="545"/>
      <c r="C168" s="110">
        <f>'инновации+добровольчество0,3664'!A320</f>
        <v>0</v>
      </c>
      <c r="D168" s="67">
        <f>'инновации+добровольчество0,3664'!B325</f>
        <v>0</v>
      </c>
      <c r="E168" s="167">
        <f>'инновации+добровольчество0,3664'!D325</f>
        <v>0</v>
      </c>
    </row>
    <row r="169" spans="1:5" hidden="1" x14ac:dyDescent="0.25">
      <c r="A169" s="546"/>
      <c r="B169" s="545"/>
      <c r="C169" s="110">
        <f>'инновации+добровольчество0,3664'!A321</f>
        <v>0</v>
      </c>
      <c r="D169" s="67">
        <f>'инновации+добровольчество0,3664'!B326</f>
        <v>0</v>
      </c>
      <c r="E169" s="167">
        <f>'инновации+добровольчество0,3664'!D326</f>
        <v>0</v>
      </c>
    </row>
    <row r="170" spans="1:5" hidden="1" x14ac:dyDescent="0.25">
      <c r="A170" s="546"/>
      <c r="B170" s="545"/>
      <c r="C170" s="110">
        <f>'инновации+добровольчество0,3664'!A322</f>
        <v>0</v>
      </c>
      <c r="D170" s="67">
        <f>'инновации+добровольчество0,3664'!B327</f>
        <v>0</v>
      </c>
      <c r="E170" s="167">
        <f>'инновации+добровольчество0,3664'!D327</f>
        <v>0</v>
      </c>
    </row>
    <row r="171" spans="1:5" hidden="1" x14ac:dyDescent="0.25">
      <c r="A171" s="546"/>
      <c r="B171" s="545"/>
      <c r="C171" s="110">
        <f>'инновации+добровольчество0,3664'!A323</f>
        <v>0</v>
      </c>
      <c r="D171" s="67">
        <f>'инновации+добровольчество0,3664'!B328</f>
        <v>0</v>
      </c>
      <c r="E171" s="167">
        <f>'инновации+добровольчество0,3664'!D328</f>
        <v>0</v>
      </c>
    </row>
    <row r="172" spans="1:5" hidden="1" x14ac:dyDescent="0.25">
      <c r="A172" s="546"/>
      <c r="B172" s="545"/>
      <c r="C172" s="110">
        <f>'инновации+добровольчество0,3664'!A324</f>
        <v>0</v>
      </c>
      <c r="D172" s="67">
        <f>'инновации+добровольчество0,3664'!B329</f>
        <v>0</v>
      </c>
      <c r="E172" s="167">
        <f>'инновации+добровольчество0,3664'!D329</f>
        <v>0</v>
      </c>
    </row>
    <row r="173" spans="1:5" hidden="1" x14ac:dyDescent="0.25">
      <c r="A173" s="546"/>
      <c r="B173" s="545"/>
      <c r="C173" s="110">
        <f>'инновации+добровольчество0,3664'!A325</f>
        <v>0</v>
      </c>
      <c r="D173" s="67">
        <f>'инновации+добровольчество0,3664'!B330</f>
        <v>0</v>
      </c>
      <c r="E173" s="167">
        <f>'инновации+добровольчество0,3664'!D330</f>
        <v>0</v>
      </c>
    </row>
    <row r="174" spans="1:5" hidden="1" x14ac:dyDescent="0.25">
      <c r="A174" s="546"/>
      <c r="B174" s="545"/>
      <c r="C174" s="110">
        <f>'инновации+добровольчество0,3664'!A326</f>
        <v>0</v>
      </c>
      <c r="D174" s="67">
        <f>'инновации+добровольчество0,3664'!B331</f>
        <v>0</v>
      </c>
      <c r="E174" s="167">
        <f>'инновации+добровольчество0,3664'!D331</f>
        <v>0</v>
      </c>
    </row>
    <row r="175" spans="1:5" hidden="1" x14ac:dyDescent="0.25">
      <c r="A175" s="546"/>
      <c r="B175" s="545"/>
      <c r="C175" s="110">
        <f>'инновации+добровольчество0,3664'!A327</f>
        <v>0</v>
      </c>
      <c r="D175" s="67">
        <f>'инновации+добровольчество0,3664'!B332</f>
        <v>0</v>
      </c>
      <c r="E175" s="167">
        <f>'инновации+добровольчество0,3664'!D332</f>
        <v>0</v>
      </c>
    </row>
    <row r="176" spans="1:5" hidden="1" x14ac:dyDescent="0.25">
      <c r="A176" s="546"/>
      <c r="B176" s="545"/>
      <c r="C176" s="110">
        <f>'инновации+добровольчество0,3664'!A328</f>
        <v>0</v>
      </c>
      <c r="D176" s="67">
        <f>'инновации+добровольчество0,3664'!B333</f>
        <v>0</v>
      </c>
      <c r="E176" s="167">
        <f>'инновации+добровольчество0,3664'!D333</f>
        <v>0</v>
      </c>
    </row>
    <row r="177" spans="1:5" ht="15" hidden="1" customHeight="1" x14ac:dyDescent="0.25">
      <c r="A177" s="546"/>
      <c r="B177" s="545"/>
      <c r="C177" s="110">
        <f>'инновации+добровольчество0,3664'!A329</f>
        <v>0</v>
      </c>
      <c r="D177" s="67">
        <f>'инновации+добровольчество0,3664'!B334</f>
        <v>0</v>
      </c>
      <c r="E177" s="167">
        <f>'инновации+добровольчество0,3664'!D334</f>
        <v>0</v>
      </c>
    </row>
    <row r="178" spans="1:5" ht="15" hidden="1" customHeight="1" x14ac:dyDescent="0.25">
      <c r="A178" s="546"/>
      <c r="B178" s="545"/>
      <c r="C178" s="110">
        <f>'инновации+добровольчество0,3664'!A330</f>
        <v>0</v>
      </c>
      <c r="D178" s="67">
        <f>'инновации+добровольчество0,3664'!B335</f>
        <v>0</v>
      </c>
      <c r="E178" s="167">
        <f>'инновации+добровольчество0,3664'!D335</f>
        <v>0</v>
      </c>
    </row>
    <row r="179" spans="1:5" ht="15" hidden="1" customHeight="1" x14ac:dyDescent="0.25">
      <c r="A179" s="546"/>
      <c r="B179" s="545"/>
      <c r="C179" s="110">
        <f>'инновации+добровольчество0,3664'!A331</f>
        <v>0</v>
      </c>
      <c r="D179" s="67">
        <f>'инновации+добровольчество0,3664'!B336</f>
        <v>0</v>
      </c>
      <c r="E179" s="167">
        <f>'инновации+добровольчество0,3664'!D336</f>
        <v>0</v>
      </c>
    </row>
    <row r="180" spans="1:5" hidden="1" x14ac:dyDescent="0.25">
      <c r="A180" s="546"/>
      <c r="B180" s="545"/>
      <c r="C180" s="110">
        <f>'инновации+добровольчество0,3664'!A332</f>
        <v>0</v>
      </c>
      <c r="D180" s="67">
        <f>'инновации+добровольчество0,3664'!B337</f>
        <v>0</v>
      </c>
      <c r="E180" s="167">
        <f>'инновации+добровольчество0,3664'!D337</f>
        <v>0</v>
      </c>
    </row>
    <row r="181" spans="1:5" hidden="1" x14ac:dyDescent="0.25">
      <c r="A181" s="546"/>
      <c r="B181" s="545"/>
      <c r="C181" s="110">
        <f>'инновации+добровольчество0,3664'!A333</f>
        <v>0</v>
      </c>
      <c r="D181" s="67">
        <f>'инновации+добровольчество0,3664'!B338</f>
        <v>0</v>
      </c>
      <c r="E181" s="167">
        <f>'инновации+добровольчество0,3664'!D338</f>
        <v>0</v>
      </c>
    </row>
    <row r="182" spans="1:5" hidden="1" x14ac:dyDescent="0.25">
      <c r="A182" s="546"/>
      <c r="B182" s="545"/>
      <c r="C182" s="110">
        <f>'инновации+добровольчество0,3664'!A334</f>
        <v>0</v>
      </c>
      <c r="D182" s="67">
        <f>'инновации+добровольчество0,3664'!B339</f>
        <v>0</v>
      </c>
      <c r="E182" s="167">
        <f>'инновации+добровольчество0,3664'!D339</f>
        <v>0</v>
      </c>
    </row>
    <row r="183" spans="1:5" ht="15" hidden="1" customHeight="1" x14ac:dyDescent="0.25">
      <c r="A183" s="546"/>
      <c r="B183" s="545"/>
      <c r="C183" s="110">
        <f>'инновации+добровольчество0,3664'!A335</f>
        <v>0</v>
      </c>
      <c r="D183" s="67">
        <f>'инновации+добровольчество0,3664'!B340</f>
        <v>0</v>
      </c>
      <c r="E183" s="167">
        <f>'инновации+добровольчество0,3664'!D340</f>
        <v>0</v>
      </c>
    </row>
    <row r="184" spans="1:5" hidden="1" x14ac:dyDescent="0.25">
      <c r="A184" s="546"/>
      <c r="B184" s="545"/>
      <c r="C184" s="110">
        <f>'инновации+добровольчество0,3664'!A336</f>
        <v>0</v>
      </c>
      <c r="D184" s="67">
        <f>'инновации+добровольчество0,3664'!B341</f>
        <v>0</v>
      </c>
      <c r="E184" s="167">
        <f>'инновации+добровольчество0,3664'!D341</f>
        <v>0</v>
      </c>
    </row>
    <row r="185" spans="1:5" ht="15" hidden="1" customHeight="1" x14ac:dyDescent="0.25">
      <c r="A185" s="546"/>
      <c r="B185" s="545"/>
      <c r="C185" s="110">
        <f>'инновации+добровольчество0,3664'!A337</f>
        <v>0</v>
      </c>
      <c r="D185" s="67">
        <f>'инновации+добровольчество0,3664'!B342</f>
        <v>0</v>
      </c>
      <c r="E185" s="167">
        <f>'инновации+добровольчество0,3664'!D342</f>
        <v>0</v>
      </c>
    </row>
    <row r="186" spans="1:5" ht="15" hidden="1" customHeight="1" x14ac:dyDescent="0.25">
      <c r="A186" s="546"/>
      <c r="B186" s="545"/>
      <c r="C186" s="110">
        <f>'инновации+добровольчество0,3664'!A338</f>
        <v>0</v>
      </c>
      <c r="D186" s="67">
        <f>'инновации+добровольчество0,3664'!B343</f>
        <v>0</v>
      </c>
      <c r="E186" s="167">
        <f>'инновации+добровольчество0,3664'!D343</f>
        <v>0</v>
      </c>
    </row>
    <row r="187" spans="1:5" ht="15" hidden="1" customHeight="1" x14ac:dyDescent="0.25">
      <c r="A187" s="546"/>
      <c r="B187" s="545"/>
      <c r="C187" s="110">
        <f>'инновации+добровольчество0,3664'!A339</f>
        <v>0</v>
      </c>
      <c r="D187" s="67">
        <f>'инновации+добровольчество0,3664'!B344</f>
        <v>0</v>
      </c>
      <c r="E187" s="167">
        <f>'инновации+добровольчество0,3664'!D344</f>
        <v>0</v>
      </c>
    </row>
    <row r="188" spans="1:5" ht="15" hidden="1" customHeight="1" x14ac:dyDescent="0.25">
      <c r="A188" s="546"/>
      <c r="B188" s="545"/>
      <c r="C188" s="110">
        <f>'инновации+добровольчество0,3664'!A340</f>
        <v>0</v>
      </c>
      <c r="D188" s="67">
        <f>'инновации+добровольчество0,3664'!B345</f>
        <v>0</v>
      </c>
      <c r="E188" s="167">
        <f>'инновации+добровольчество0,3664'!D345</f>
        <v>0</v>
      </c>
    </row>
    <row r="189" spans="1:5" ht="15" hidden="1" customHeight="1" x14ac:dyDescent="0.25">
      <c r="A189" s="546"/>
      <c r="B189" s="545"/>
      <c r="C189" s="110">
        <f>'инновации+добровольчество0,3664'!A341</f>
        <v>0</v>
      </c>
      <c r="D189" s="67">
        <f>'инновации+добровольчество0,3664'!B346</f>
        <v>0</v>
      </c>
      <c r="E189" s="167">
        <f>'инновации+добровольчество0,3664'!D346</f>
        <v>0</v>
      </c>
    </row>
    <row r="190" spans="1:5" ht="15" hidden="1" customHeight="1" x14ac:dyDescent="0.25">
      <c r="A190" s="546"/>
      <c r="B190" s="545"/>
      <c r="C190" s="110">
        <f>'инновации+добровольчество0,3664'!A342</f>
        <v>0</v>
      </c>
      <c r="D190" s="67">
        <f>'инновации+добровольчество0,3664'!B347</f>
        <v>0</v>
      </c>
      <c r="E190" s="167">
        <f>'инновации+добровольчество0,3664'!D347</f>
        <v>0</v>
      </c>
    </row>
    <row r="191" spans="1:5" hidden="1" x14ac:dyDescent="0.25">
      <c r="A191" s="546"/>
      <c r="B191" s="545"/>
      <c r="C191" s="110">
        <f>'инновации+добровольчество0,3664'!A343</f>
        <v>0</v>
      </c>
      <c r="D191" s="67">
        <f>'инновации+добровольчество0,3664'!B348</f>
        <v>0</v>
      </c>
      <c r="E191" s="167">
        <f>'инновации+добровольчество0,3664'!D348</f>
        <v>0</v>
      </c>
    </row>
    <row r="192" spans="1:5" ht="15" hidden="1" customHeight="1" x14ac:dyDescent="0.25">
      <c r="A192" s="546"/>
      <c r="B192" s="545"/>
      <c r="C192" s="110">
        <f>'инновации+добровольчество0,3664'!A344</f>
        <v>0</v>
      </c>
      <c r="D192" s="67">
        <f>'инновации+добровольчество0,3664'!B349</f>
        <v>0</v>
      </c>
      <c r="E192" s="167">
        <f>'инновации+добровольчество0,3664'!D349</f>
        <v>0</v>
      </c>
    </row>
    <row r="193" spans="1:5" ht="15" hidden="1" customHeight="1" x14ac:dyDescent="0.25">
      <c r="A193" s="546"/>
      <c r="B193" s="545"/>
      <c r="C193" s="110">
        <f>'инновации+добровольчество0,3664'!A345</f>
        <v>0</v>
      </c>
      <c r="D193" s="67">
        <f>'инновации+добровольчество0,3664'!B350</f>
        <v>0</v>
      </c>
      <c r="E193" s="167">
        <f>'инновации+добровольчество0,3664'!D350</f>
        <v>0</v>
      </c>
    </row>
    <row r="194" spans="1:5" ht="15" hidden="1" customHeight="1" x14ac:dyDescent="0.25">
      <c r="A194" s="546"/>
      <c r="B194" s="545"/>
      <c r="C194" s="110">
        <f>'инновации+добровольчество0,3664'!A346</f>
        <v>0</v>
      </c>
      <c r="D194" s="67">
        <f>'инновации+добровольчество0,3664'!B351</f>
        <v>0</v>
      </c>
      <c r="E194" s="167">
        <f>'инновации+добровольчество0,3664'!D351</f>
        <v>0</v>
      </c>
    </row>
    <row r="195" spans="1:5" hidden="1" x14ac:dyDescent="0.25">
      <c r="A195" s="546"/>
      <c r="B195" s="545"/>
      <c r="C195" s="110">
        <f>'инновации+добровольчество0,3664'!A347</f>
        <v>0</v>
      </c>
      <c r="D195" s="67">
        <f>'инновации+добровольчество0,3664'!B352</f>
        <v>0</v>
      </c>
      <c r="E195" s="167">
        <f>'инновации+добровольчество0,3664'!D352</f>
        <v>0</v>
      </c>
    </row>
    <row r="196" spans="1:5" ht="15" hidden="1" customHeight="1" x14ac:dyDescent="0.25">
      <c r="A196" s="546"/>
      <c r="B196" s="545"/>
      <c r="C196" s="110">
        <f>'инновации+добровольчество0,3664'!A348</f>
        <v>0</v>
      </c>
      <c r="D196" s="67">
        <f>'инновации+добровольчество0,3664'!B353</f>
        <v>0</v>
      </c>
      <c r="E196" s="167">
        <f>'инновации+добровольчество0,3664'!D353</f>
        <v>0</v>
      </c>
    </row>
    <row r="197" spans="1:5" ht="15" hidden="1" customHeight="1" x14ac:dyDescent="0.25">
      <c r="A197" s="546"/>
      <c r="B197" s="545"/>
      <c r="C197" s="110">
        <f>'инновации+добровольчество0,3664'!A349</f>
        <v>0</v>
      </c>
      <c r="D197" s="67">
        <f>'инновации+добровольчество0,3664'!B354</f>
        <v>0</v>
      </c>
      <c r="E197" s="167">
        <f>'инновации+добровольчество0,3664'!D354</f>
        <v>0</v>
      </c>
    </row>
    <row r="198" spans="1:5" ht="15" hidden="1" customHeight="1" x14ac:dyDescent="0.25">
      <c r="A198" s="546"/>
      <c r="B198" s="545"/>
      <c r="C198" s="110">
        <f>'инновации+добровольчество0,3664'!A350</f>
        <v>0</v>
      </c>
      <c r="D198" s="67">
        <f>'инновации+добровольчество0,3664'!B355</f>
        <v>0</v>
      </c>
      <c r="E198" s="167">
        <f>'инновации+добровольчество0,3664'!D355</f>
        <v>0</v>
      </c>
    </row>
    <row r="199" spans="1:5" hidden="1" x14ac:dyDescent="0.25">
      <c r="A199" s="546"/>
      <c r="B199" s="545"/>
      <c r="C199" s="110">
        <f>'инновации+добровольчество0,3664'!A351</f>
        <v>0</v>
      </c>
      <c r="D199" s="67">
        <f>'инновации+добровольчество0,3664'!B356</f>
        <v>0</v>
      </c>
      <c r="E199" s="167">
        <f>'инновации+добровольчество0,3664'!D356</f>
        <v>0</v>
      </c>
    </row>
    <row r="200" spans="1:5" ht="15" hidden="1" customHeight="1" x14ac:dyDescent="0.25">
      <c r="A200" s="546"/>
      <c r="B200" s="545"/>
      <c r="C200" s="110">
        <f>'инновации+добровольчество0,3664'!A352</f>
        <v>0</v>
      </c>
      <c r="D200" s="67">
        <f>'инновации+добровольчество0,3664'!B357</f>
        <v>0</v>
      </c>
      <c r="E200" s="167">
        <f>'инновации+добровольчество0,3664'!D357</f>
        <v>0</v>
      </c>
    </row>
    <row r="201" spans="1:5" ht="15" hidden="1" customHeight="1" x14ac:dyDescent="0.25">
      <c r="A201" s="546"/>
      <c r="B201" s="545"/>
      <c r="C201" s="110">
        <f>'инновации+добровольчество0,3664'!A353</f>
        <v>0</v>
      </c>
      <c r="D201" s="67">
        <f>'инновации+добровольчество0,3664'!B358</f>
        <v>0</v>
      </c>
      <c r="E201" s="167">
        <f>'инновации+добровольчество0,3664'!D358</f>
        <v>0</v>
      </c>
    </row>
    <row r="202" spans="1:5" ht="15" hidden="1" customHeight="1" x14ac:dyDescent="0.25">
      <c r="A202" s="546"/>
      <c r="B202" s="545"/>
      <c r="C202" s="110">
        <f>'инновации+добровольчество0,3664'!A354</f>
        <v>0</v>
      </c>
      <c r="D202" s="67">
        <f>'инновации+добровольчество0,3664'!B359</f>
        <v>0</v>
      </c>
      <c r="E202" s="167">
        <f>'инновации+добровольчество0,3664'!D359</f>
        <v>0</v>
      </c>
    </row>
    <row r="203" spans="1:5" ht="15" hidden="1" customHeight="1" x14ac:dyDescent="0.25">
      <c r="A203" s="546"/>
      <c r="B203" s="545"/>
      <c r="C203" s="110">
        <f>'инновации+добровольчество0,3664'!A355</f>
        <v>0</v>
      </c>
      <c r="D203" s="67">
        <f>'инновации+добровольчество0,3664'!B360</f>
        <v>0</v>
      </c>
      <c r="E203" s="167">
        <f>'инновации+добровольчество0,3664'!D360</f>
        <v>0</v>
      </c>
    </row>
    <row r="204" spans="1:5" ht="15" hidden="1" customHeight="1" x14ac:dyDescent="0.25">
      <c r="A204" s="546"/>
      <c r="B204" s="545"/>
      <c r="C204" s="110">
        <f>'инновации+добровольчество0,3664'!A356</f>
        <v>0</v>
      </c>
      <c r="D204" s="67">
        <f>'инновации+добровольчество0,3664'!B361</f>
        <v>0</v>
      </c>
      <c r="E204" s="167">
        <f>'инновации+добровольчество0,3664'!D361</f>
        <v>0</v>
      </c>
    </row>
    <row r="205" spans="1:5" ht="15" hidden="1" customHeight="1" x14ac:dyDescent="0.25">
      <c r="A205" s="546"/>
      <c r="B205" s="545"/>
      <c r="C205" s="110">
        <f>'инновации+добровольчество0,3664'!A357</f>
        <v>0</v>
      </c>
      <c r="D205" s="67">
        <f>'инновации+добровольчество0,3664'!B362</f>
        <v>0</v>
      </c>
      <c r="E205" s="167">
        <f>'инновации+добровольчество0,3664'!D362</f>
        <v>0</v>
      </c>
    </row>
    <row r="206" spans="1:5" ht="15" hidden="1" customHeight="1" x14ac:dyDescent="0.25">
      <c r="A206" s="546"/>
      <c r="B206" s="545"/>
      <c r="C206" s="110">
        <f>'инновации+добровольчество0,3664'!A358</f>
        <v>0</v>
      </c>
      <c r="D206" s="67">
        <f>'инновации+добровольчество0,3664'!B363</f>
        <v>0</v>
      </c>
      <c r="E206" s="167">
        <f>'инновации+добровольчество0,3664'!D363</f>
        <v>0</v>
      </c>
    </row>
    <row r="207" spans="1:5" ht="15" hidden="1" customHeight="1" x14ac:dyDescent="0.25">
      <c r="A207" s="546"/>
      <c r="B207" s="545"/>
      <c r="C207" s="110">
        <f>'инновации+добровольчество0,3664'!A359</f>
        <v>0</v>
      </c>
      <c r="D207" s="67">
        <f>'инновации+добровольчество0,3664'!B364</f>
        <v>0</v>
      </c>
      <c r="E207" s="167">
        <f>'инновации+добровольчество0,3664'!D364</f>
        <v>0</v>
      </c>
    </row>
    <row r="208" spans="1:5" ht="15" hidden="1" customHeight="1" x14ac:dyDescent="0.25">
      <c r="A208" s="546"/>
      <c r="B208" s="545"/>
      <c r="C208" s="110">
        <f>'инновации+добровольчество0,3664'!A360</f>
        <v>0</v>
      </c>
      <c r="D208" s="67">
        <f>'инновации+добровольчество0,3664'!B365</f>
        <v>0</v>
      </c>
      <c r="E208" s="167">
        <f>'инновации+добровольчество0,3664'!D365</f>
        <v>0</v>
      </c>
    </row>
    <row r="209" spans="1:5" ht="15" hidden="1" customHeight="1" x14ac:dyDescent="0.25">
      <c r="A209" s="546"/>
      <c r="B209" s="545"/>
      <c r="C209" s="110">
        <f>'инновации+добровольчество0,3664'!A361</f>
        <v>0</v>
      </c>
      <c r="D209" s="67">
        <f>'инновации+добровольчество0,3664'!B366</f>
        <v>0</v>
      </c>
      <c r="E209" s="167">
        <f>'инновации+добровольчество0,3664'!D366</f>
        <v>0</v>
      </c>
    </row>
    <row r="210" spans="1:5" ht="15" hidden="1" customHeight="1" x14ac:dyDescent="0.25">
      <c r="A210" s="546"/>
      <c r="B210" s="545"/>
      <c r="C210" s="110">
        <f>'инновации+добровольчество0,3664'!A362</f>
        <v>0</v>
      </c>
      <c r="D210" s="67">
        <f>'инновации+добровольчество0,3664'!B367</f>
        <v>0</v>
      </c>
      <c r="E210" s="167">
        <f>'инновации+добровольчество0,3664'!D367</f>
        <v>0</v>
      </c>
    </row>
    <row r="211" spans="1:5" ht="15" hidden="1" customHeight="1" x14ac:dyDescent="0.25">
      <c r="A211" s="546"/>
      <c r="B211" s="545"/>
      <c r="C211" s="110">
        <f>'инновации+добровольчество0,3664'!A363</f>
        <v>0</v>
      </c>
      <c r="D211" s="67">
        <f>'инновации+добровольчество0,3664'!B368</f>
        <v>0</v>
      </c>
      <c r="E211" s="167">
        <f>'инновации+добровольчество0,3664'!D368</f>
        <v>0</v>
      </c>
    </row>
    <row r="212" spans="1:5" ht="15" hidden="1" customHeight="1" x14ac:dyDescent="0.25">
      <c r="A212" s="546"/>
      <c r="B212" s="545"/>
      <c r="C212" s="110">
        <f>'инновации+добровольчество0,3664'!A364</f>
        <v>0</v>
      </c>
      <c r="D212" s="67">
        <f>'инновации+добровольчество0,3664'!B369</f>
        <v>0</v>
      </c>
      <c r="E212" s="167">
        <f>'инновации+добровольчество0,3664'!D369</f>
        <v>0</v>
      </c>
    </row>
    <row r="213" spans="1:5" ht="15" hidden="1" customHeight="1" x14ac:dyDescent="0.25">
      <c r="A213" s="546"/>
      <c r="B213" s="545"/>
      <c r="C213" s="110">
        <f>'инновации+добровольчество0,3664'!A365</f>
        <v>0</v>
      </c>
      <c r="D213" s="67">
        <f>'инновации+добровольчество0,3664'!B370</f>
        <v>0</v>
      </c>
      <c r="E213" s="167">
        <f>'инновации+добровольчество0,3664'!D370</f>
        <v>0</v>
      </c>
    </row>
    <row r="214" spans="1:5" ht="15" hidden="1" customHeight="1" x14ac:dyDescent="0.25">
      <c r="A214" s="546"/>
      <c r="B214" s="545"/>
      <c r="C214" s="110">
        <f>'инновации+добровольчество0,3664'!A366</f>
        <v>0</v>
      </c>
      <c r="D214" s="67">
        <f>'инновации+добровольчество0,3664'!B371</f>
        <v>0</v>
      </c>
      <c r="E214" s="167">
        <f>'инновации+добровольчество0,3664'!D371</f>
        <v>0</v>
      </c>
    </row>
    <row r="215" spans="1:5" ht="15" hidden="1" customHeight="1" x14ac:dyDescent="0.25">
      <c r="A215" s="546"/>
      <c r="B215" s="545"/>
      <c r="C215" s="110">
        <f>'инновации+добровольчество0,3664'!A367</f>
        <v>0</v>
      </c>
      <c r="D215" s="67">
        <f>'инновации+добровольчество0,3664'!B372</f>
        <v>0</v>
      </c>
      <c r="E215" s="167">
        <f>'инновации+добровольчество0,3664'!D372</f>
        <v>0</v>
      </c>
    </row>
    <row r="216" spans="1:5" ht="15" hidden="1" customHeight="1" x14ac:dyDescent="0.25">
      <c r="A216" s="546"/>
      <c r="B216" s="545"/>
      <c r="C216" s="110">
        <f>'инновации+добровольчество0,3664'!A368</f>
        <v>0</v>
      </c>
      <c r="D216" s="67">
        <f>'инновации+добровольчество0,3664'!B373</f>
        <v>0</v>
      </c>
      <c r="E216" s="167">
        <f>'инновации+добровольчество0,3664'!D373</f>
        <v>0</v>
      </c>
    </row>
    <row r="217" spans="1:5" ht="15" hidden="1" customHeight="1" x14ac:dyDescent="0.25">
      <c r="A217" s="546"/>
      <c r="B217" s="545"/>
      <c r="C217" s="110">
        <f>'инновации+добровольчество0,3664'!A369</f>
        <v>0</v>
      </c>
      <c r="D217" s="67">
        <f>'инновации+добровольчество0,3664'!B374</f>
        <v>0</v>
      </c>
      <c r="E217" s="167">
        <f>'инновации+добровольчество0,3664'!D374</f>
        <v>0</v>
      </c>
    </row>
    <row r="218" spans="1:5" ht="15" hidden="1" customHeight="1" x14ac:dyDescent="0.25">
      <c r="A218" s="546"/>
      <c r="B218" s="545"/>
      <c r="C218" s="110">
        <f>'инновации+добровольчество0,3664'!A370</f>
        <v>0</v>
      </c>
      <c r="D218" s="67">
        <f>'инновации+добровольчество0,3664'!B375</f>
        <v>0</v>
      </c>
      <c r="E218" s="167">
        <f>'инновации+добровольчество0,3664'!D375</f>
        <v>0</v>
      </c>
    </row>
    <row r="219" spans="1:5" ht="15" hidden="1" customHeight="1" x14ac:dyDescent="0.25">
      <c r="A219" s="546"/>
      <c r="B219" s="545"/>
      <c r="C219" s="110">
        <f>'инновации+добровольчество0,3664'!A371</f>
        <v>0</v>
      </c>
      <c r="D219" s="67">
        <f>'инновации+добровольчество0,3664'!B376</f>
        <v>0</v>
      </c>
      <c r="E219" s="167">
        <f>'инновации+добровольчество0,3664'!D376</f>
        <v>0</v>
      </c>
    </row>
    <row r="220" spans="1:5" ht="15" hidden="1" customHeight="1" x14ac:dyDescent="0.25">
      <c r="A220" s="546"/>
      <c r="B220" s="545"/>
      <c r="C220" s="110">
        <f>'инновации+добровольчество0,3664'!A372</f>
        <v>0</v>
      </c>
      <c r="D220" s="67">
        <f>'инновации+добровольчество0,3664'!B377</f>
        <v>0</v>
      </c>
      <c r="E220" s="167">
        <f>'инновации+добровольчество0,3664'!D377</f>
        <v>0</v>
      </c>
    </row>
    <row r="221" spans="1:5" ht="15" hidden="1" customHeight="1" x14ac:dyDescent="0.25">
      <c r="A221" s="546"/>
      <c r="B221" s="545"/>
      <c r="C221" s="110">
        <f>'инновации+добровольчество0,3664'!A373</f>
        <v>0</v>
      </c>
      <c r="D221" s="67">
        <f>'инновации+добровольчество0,3664'!B378</f>
        <v>0</v>
      </c>
      <c r="E221" s="167">
        <f>'инновации+добровольчество0,3664'!D378</f>
        <v>0</v>
      </c>
    </row>
    <row r="222" spans="1:5" ht="15" hidden="1" customHeight="1" x14ac:dyDescent="0.25">
      <c r="A222" s="546"/>
      <c r="B222" s="545"/>
      <c r="C222" s="110">
        <f>'инновации+добровольчество0,3664'!A374</f>
        <v>0</v>
      </c>
      <c r="D222" s="67">
        <f>'инновации+добровольчество0,3664'!B379</f>
        <v>0</v>
      </c>
      <c r="E222" s="167">
        <f>'инновации+добровольчество0,3664'!D379</f>
        <v>0</v>
      </c>
    </row>
    <row r="223" spans="1:5" ht="15" hidden="1" customHeight="1" x14ac:dyDescent="0.25">
      <c r="A223" s="546"/>
      <c r="B223" s="545"/>
      <c r="C223" s="110">
        <f>'инновации+добровольчество0,3664'!A375</f>
        <v>0</v>
      </c>
      <c r="D223" s="67">
        <f>'инновации+добровольчество0,3664'!B380</f>
        <v>0</v>
      </c>
      <c r="E223" s="167">
        <f>'инновации+добровольчество0,3664'!D380</f>
        <v>0</v>
      </c>
    </row>
    <row r="224" spans="1:5" ht="15" hidden="1" customHeight="1" x14ac:dyDescent="0.25">
      <c r="A224" s="546"/>
      <c r="B224" s="545"/>
      <c r="C224" s="110">
        <f>'инновации+добровольчество0,3664'!A376</f>
        <v>0</v>
      </c>
      <c r="D224" s="67">
        <f>'инновации+добровольчество0,3664'!B381</f>
        <v>0</v>
      </c>
      <c r="E224" s="167">
        <f>'инновации+добровольчество0,3664'!D381</f>
        <v>0</v>
      </c>
    </row>
    <row r="225" spans="1:5" ht="15" hidden="1" customHeight="1" x14ac:dyDescent="0.25">
      <c r="A225" s="546"/>
      <c r="B225" s="545"/>
      <c r="C225" s="110">
        <f>'инновации+добровольчество0,3664'!A377</f>
        <v>0</v>
      </c>
      <c r="D225" s="67">
        <f>'инновации+добровольчество0,3664'!B382</f>
        <v>0</v>
      </c>
      <c r="E225" s="167">
        <f>'инновации+добровольчество0,3664'!D382</f>
        <v>0</v>
      </c>
    </row>
    <row r="226" spans="1:5" ht="15" hidden="1" customHeight="1" x14ac:dyDescent="0.25">
      <c r="A226" s="546"/>
      <c r="B226" s="545"/>
      <c r="C226" s="110">
        <f>'инновации+добровольчество0,3664'!A378</f>
        <v>0</v>
      </c>
      <c r="D226" s="67">
        <f>'инновации+добровольчество0,3664'!B383</f>
        <v>0</v>
      </c>
      <c r="E226" s="167">
        <f>'инновации+добровольчество0,3664'!D383</f>
        <v>0</v>
      </c>
    </row>
    <row r="227" spans="1:5" ht="15" hidden="1" customHeight="1" x14ac:dyDescent="0.25">
      <c r="A227" s="546"/>
      <c r="B227" s="545"/>
      <c r="C227" s="110">
        <f>'инновации+добровольчество0,3664'!A379</f>
        <v>0</v>
      </c>
      <c r="D227" s="67">
        <f>'инновации+добровольчество0,3664'!B384</f>
        <v>0</v>
      </c>
      <c r="E227" s="167">
        <f>'инновации+добровольчество0,3664'!D384</f>
        <v>0</v>
      </c>
    </row>
    <row r="228" spans="1:5" ht="15" hidden="1" customHeight="1" x14ac:dyDescent="0.25">
      <c r="A228" s="546"/>
      <c r="B228" s="545"/>
      <c r="C228" s="110">
        <f>'инновации+добровольчество0,3664'!A380</f>
        <v>0</v>
      </c>
      <c r="D228" s="67">
        <f>'инновации+добровольчество0,3664'!B385</f>
        <v>0</v>
      </c>
      <c r="E228" s="167">
        <f>'инновации+добровольчество0,3664'!D385</f>
        <v>0</v>
      </c>
    </row>
    <row r="229" spans="1:5" ht="15" hidden="1" customHeight="1" x14ac:dyDescent="0.25">
      <c r="A229" s="546"/>
      <c r="B229" s="545"/>
      <c r="C229" s="110">
        <f>'инновации+добровольчество0,3664'!A381</f>
        <v>0</v>
      </c>
      <c r="D229" s="67">
        <f>'инновации+добровольчество0,3664'!B386</f>
        <v>0</v>
      </c>
      <c r="E229" s="167">
        <f>'инновации+добровольчество0,3664'!D386</f>
        <v>0</v>
      </c>
    </row>
    <row r="230" spans="1:5" ht="15" hidden="1" customHeight="1" x14ac:dyDescent="0.25">
      <c r="A230" s="546"/>
      <c r="B230" s="545"/>
      <c r="C230" s="110">
        <f>'инновации+добровольчество0,3664'!A382</f>
        <v>0</v>
      </c>
      <c r="D230" s="67">
        <f>'инновации+добровольчество0,3664'!B387</f>
        <v>0</v>
      </c>
      <c r="E230" s="167">
        <f>'инновации+добровольчество0,3664'!D387</f>
        <v>0</v>
      </c>
    </row>
    <row r="231" spans="1:5" ht="15" hidden="1" customHeight="1" x14ac:dyDescent="0.25">
      <c r="A231" s="546"/>
      <c r="B231" s="545"/>
      <c r="C231" s="110">
        <f>'инновации+добровольчество0,3664'!A383</f>
        <v>0</v>
      </c>
      <c r="D231" s="67">
        <f>'инновации+добровольчество0,3664'!B388</f>
        <v>0</v>
      </c>
      <c r="E231" s="167">
        <f>'инновации+добровольчество0,3664'!D388</f>
        <v>0</v>
      </c>
    </row>
    <row r="232" spans="1:5" hidden="1" x14ac:dyDescent="0.25">
      <c r="A232" s="546"/>
      <c r="B232" s="545"/>
      <c r="C232" s="110">
        <f>'инновации+добровольчество0,3664'!A384</f>
        <v>0</v>
      </c>
      <c r="D232" s="67">
        <f>'инновации+добровольчество0,3664'!B389</f>
        <v>0</v>
      </c>
      <c r="E232" s="167">
        <f>'инновации+добровольчество0,3664'!D389</f>
        <v>0</v>
      </c>
    </row>
    <row r="233" spans="1:5" hidden="1" x14ac:dyDescent="0.25">
      <c r="A233" s="546"/>
      <c r="B233" s="545"/>
      <c r="C233" s="110">
        <f>'инновации+добровольчество0,3664'!A385</f>
        <v>0</v>
      </c>
      <c r="D233" s="67">
        <f>'инновации+добровольчество0,3664'!B390</f>
        <v>0</v>
      </c>
      <c r="E233" s="167">
        <f>'инновации+добровольчество0,3664'!D390</f>
        <v>0</v>
      </c>
    </row>
    <row r="234" spans="1:5" hidden="1" x14ac:dyDescent="0.25">
      <c r="A234" s="546"/>
      <c r="B234" s="545"/>
      <c r="C234" s="110">
        <f>'инновации+добровольчество0,3664'!A386</f>
        <v>0</v>
      </c>
      <c r="D234" s="67">
        <f>'инновации+добровольчество0,3664'!B391</f>
        <v>0</v>
      </c>
      <c r="E234" s="167">
        <f>'инновации+добровольчество0,3664'!D391</f>
        <v>0</v>
      </c>
    </row>
    <row r="235" spans="1:5" hidden="1" x14ac:dyDescent="0.25">
      <c r="A235" s="546"/>
      <c r="B235" s="545"/>
      <c r="C235" s="110">
        <f>'инновации+добровольчество0,3664'!A387</f>
        <v>0</v>
      </c>
      <c r="D235" s="67">
        <f>'инновации+добровольчество0,3664'!B392</f>
        <v>0</v>
      </c>
      <c r="E235" s="167">
        <f>'инновации+добровольчество0,3664'!D392</f>
        <v>0</v>
      </c>
    </row>
    <row r="236" spans="1:5" hidden="1" x14ac:dyDescent="0.25">
      <c r="A236" s="546"/>
      <c r="B236" s="545"/>
      <c r="C236" s="110">
        <f>'инновации+добровольчество0,3664'!A388</f>
        <v>0</v>
      </c>
      <c r="D236" s="67">
        <f>'инновации+добровольчество0,3664'!B393</f>
        <v>0</v>
      </c>
      <c r="E236" s="167">
        <f>'инновации+добровольчество0,3664'!D393</f>
        <v>0</v>
      </c>
    </row>
    <row r="237" spans="1:5" hidden="1" x14ac:dyDescent="0.25">
      <c r="A237" s="546"/>
      <c r="B237" s="545"/>
      <c r="C237" s="110">
        <f>'инновации+добровольчество0,3664'!A389</f>
        <v>0</v>
      </c>
      <c r="D237" s="67">
        <f>'инновации+добровольчество0,3664'!B394</f>
        <v>0</v>
      </c>
      <c r="E237" s="167">
        <f>'инновации+добровольчество0,3664'!D394</f>
        <v>0</v>
      </c>
    </row>
    <row r="238" spans="1:5" hidden="1" x14ac:dyDescent="0.25">
      <c r="A238" s="546"/>
      <c r="B238" s="545"/>
      <c r="C238" s="110">
        <f>'инновации+добровольчество0,3664'!A390</f>
        <v>0</v>
      </c>
      <c r="D238" s="67">
        <f>'инновации+добровольчество0,3664'!B395</f>
        <v>0</v>
      </c>
      <c r="E238" s="167">
        <f>'инновации+добровольчество0,3664'!D395</f>
        <v>0</v>
      </c>
    </row>
    <row r="239" spans="1:5" hidden="1" x14ac:dyDescent="0.25">
      <c r="A239" s="546"/>
      <c r="B239" s="545"/>
      <c r="C239" s="110">
        <f>'инновации+добровольчество0,3664'!A391</f>
        <v>0</v>
      </c>
      <c r="D239" s="67">
        <f>'инновации+добровольчество0,3664'!B396</f>
        <v>0</v>
      </c>
      <c r="E239" s="167">
        <f>'инновации+добровольчество0,3664'!D396</f>
        <v>0</v>
      </c>
    </row>
    <row r="240" spans="1:5" hidden="1" x14ac:dyDescent="0.25">
      <c r="A240" s="546"/>
      <c r="B240" s="545"/>
      <c r="C240" s="110">
        <f>'инновации+добровольчество0,3664'!A392</f>
        <v>0</v>
      </c>
      <c r="D240" s="67">
        <f>'инновации+добровольчество0,3664'!B397</f>
        <v>0</v>
      </c>
      <c r="E240" s="167">
        <f>'инновации+добровольчество0,3664'!D397</f>
        <v>0</v>
      </c>
    </row>
    <row r="241" spans="1:5" hidden="1" x14ac:dyDescent="0.25">
      <c r="A241" s="546"/>
      <c r="B241" s="545"/>
      <c r="C241" s="110">
        <f>'инновации+добровольчество0,3664'!A393</f>
        <v>0</v>
      </c>
      <c r="D241" s="67">
        <f>'инновации+добровольчество0,3664'!B398</f>
        <v>0</v>
      </c>
      <c r="E241" s="167">
        <f>'инновации+добровольчество0,3664'!D398</f>
        <v>0</v>
      </c>
    </row>
    <row r="242" spans="1:5" hidden="1" x14ac:dyDescent="0.25">
      <c r="A242" s="546"/>
      <c r="B242" s="545"/>
      <c r="C242" s="110">
        <f>'инновации+добровольчество0,3664'!A394</f>
        <v>0</v>
      </c>
      <c r="D242" s="67">
        <f>'инновации+добровольчество0,3664'!B399</f>
        <v>0</v>
      </c>
      <c r="E242" s="167">
        <f>'инновации+добровольчество0,3664'!D399</f>
        <v>0</v>
      </c>
    </row>
    <row r="243" spans="1:5" hidden="1" x14ac:dyDescent="0.25">
      <c r="A243" s="546"/>
      <c r="B243" s="545"/>
      <c r="C243" s="110">
        <f>'инновации+добровольчество0,3664'!A395</f>
        <v>0</v>
      </c>
      <c r="D243" s="67">
        <f>'инновации+добровольчество0,3664'!B400</f>
        <v>0</v>
      </c>
      <c r="E243" s="167">
        <f>'инновации+добровольчество0,3664'!D400</f>
        <v>0</v>
      </c>
    </row>
    <row r="244" spans="1:5" hidden="1" x14ac:dyDescent="0.25">
      <c r="A244" s="546"/>
      <c r="B244" s="545"/>
      <c r="C244" s="110">
        <f>'инновации+добровольчество0,3664'!A396</f>
        <v>0</v>
      </c>
      <c r="D244" s="67">
        <f>'инновации+добровольчество0,3664'!B401</f>
        <v>0</v>
      </c>
      <c r="E244" s="167">
        <f>'инновации+добровольчество0,3664'!D401</f>
        <v>0</v>
      </c>
    </row>
    <row r="245" spans="1:5" hidden="1" x14ac:dyDescent="0.25">
      <c r="A245" s="546"/>
      <c r="B245" s="545"/>
      <c r="C245" s="110">
        <f>'инновации+добровольчество0,3664'!A397</f>
        <v>0</v>
      </c>
      <c r="D245" s="67">
        <f>'инновации+добровольчество0,3664'!B402</f>
        <v>0</v>
      </c>
      <c r="E245" s="167">
        <f>'инновации+добровольчество0,3664'!D402</f>
        <v>0</v>
      </c>
    </row>
    <row r="246" spans="1:5" hidden="1" x14ac:dyDescent="0.25">
      <c r="A246" s="546"/>
      <c r="B246" s="545"/>
      <c r="C246" s="110">
        <f>'инновации+добровольчество0,3664'!A398</f>
        <v>0</v>
      </c>
      <c r="D246" s="67">
        <f>'инновации+добровольчество0,3664'!B403</f>
        <v>0</v>
      </c>
      <c r="E246" s="167">
        <f>'инновации+добровольчество0,3664'!D403</f>
        <v>0</v>
      </c>
    </row>
    <row r="247" spans="1:5" hidden="1" x14ac:dyDescent="0.25">
      <c r="A247" s="546"/>
      <c r="B247" s="545"/>
      <c r="C247" s="110">
        <f>'инновации+добровольчество0,3664'!A399</f>
        <v>0</v>
      </c>
      <c r="D247" s="67">
        <f>'инновации+добровольчество0,3664'!B404</f>
        <v>0</v>
      </c>
      <c r="E247" s="167">
        <f>'инновации+добровольчество0,3664'!D404</f>
        <v>0</v>
      </c>
    </row>
    <row r="248" spans="1:5" hidden="1" x14ac:dyDescent="0.25">
      <c r="A248" s="546"/>
      <c r="B248" s="545"/>
      <c r="C248" s="110">
        <f>'инновации+добровольчество0,3664'!A400</f>
        <v>0</v>
      </c>
      <c r="D248" s="67">
        <f>'инновации+добровольчество0,3664'!B405</f>
        <v>0</v>
      </c>
      <c r="E248" s="167">
        <f>'инновации+добровольчество0,3664'!D405</f>
        <v>0</v>
      </c>
    </row>
    <row r="249" spans="1:5" hidden="1" x14ac:dyDescent="0.25">
      <c r="A249" s="546"/>
      <c r="B249" s="545"/>
      <c r="C249" s="110">
        <f>'инновации+добровольчество0,3664'!A401</f>
        <v>0</v>
      </c>
      <c r="D249" s="67">
        <f>'инновации+добровольчество0,3664'!B406</f>
        <v>0</v>
      </c>
      <c r="E249" s="167">
        <f>'инновации+добровольчество0,3664'!D406</f>
        <v>0</v>
      </c>
    </row>
    <row r="250" spans="1:5" hidden="1" x14ac:dyDescent="0.25">
      <c r="A250" s="546"/>
      <c r="B250" s="545"/>
      <c r="C250" s="110">
        <f>'инновации+добровольчество0,3664'!A402</f>
        <v>0</v>
      </c>
      <c r="D250" s="67">
        <f>'инновации+добровольчество0,3664'!B407</f>
        <v>0</v>
      </c>
      <c r="E250" s="167">
        <f>'инновации+добровольчество0,3664'!D407</f>
        <v>0</v>
      </c>
    </row>
    <row r="251" spans="1:5" hidden="1" x14ac:dyDescent="0.25">
      <c r="A251" s="546"/>
      <c r="B251" s="545"/>
      <c r="C251" s="110">
        <f>'инновации+добровольчество0,3664'!A403</f>
        <v>0</v>
      </c>
      <c r="D251" s="67">
        <f>'инновации+добровольчество0,3664'!B408</f>
        <v>0</v>
      </c>
      <c r="E251" s="167">
        <f>'инновации+добровольчество0,3664'!D408</f>
        <v>0</v>
      </c>
    </row>
    <row r="252" spans="1:5" hidden="1" x14ac:dyDescent="0.25">
      <c r="A252" s="546"/>
      <c r="B252" s="545"/>
      <c r="C252" s="110">
        <f>'инновации+добровольчество0,3664'!A404</f>
        <v>0</v>
      </c>
      <c r="D252" s="67">
        <f>'инновации+добровольчество0,3664'!B409</f>
        <v>0</v>
      </c>
      <c r="E252" s="167">
        <f>'инновации+добровольчество0,3664'!D409</f>
        <v>0</v>
      </c>
    </row>
    <row r="253" spans="1:5" hidden="1" x14ac:dyDescent="0.25">
      <c r="A253" s="546"/>
      <c r="B253" s="545"/>
      <c r="C253" s="110">
        <f>'инновации+добровольчество0,3664'!A405</f>
        <v>0</v>
      </c>
      <c r="D253" s="67">
        <f>'инновации+добровольчество0,3664'!B410</f>
        <v>0</v>
      </c>
      <c r="E253" s="167">
        <f>'инновации+добровольчество0,3664'!D410</f>
        <v>0</v>
      </c>
    </row>
    <row r="254" spans="1:5" hidden="1" x14ac:dyDescent="0.25">
      <c r="A254" s="546"/>
      <c r="B254" s="545"/>
      <c r="C254" s="110">
        <f>'инновации+добровольчество0,3664'!A406</f>
        <v>0</v>
      </c>
      <c r="D254" s="67">
        <f>'инновации+добровольчество0,3664'!B411</f>
        <v>0</v>
      </c>
      <c r="E254" s="167">
        <f>'инновации+добровольчество0,3664'!D411</f>
        <v>0</v>
      </c>
    </row>
    <row r="255" spans="1:5" hidden="1" x14ac:dyDescent="0.25">
      <c r="A255" s="546"/>
      <c r="B255" s="545"/>
      <c r="C255" s="110">
        <f>'инновации+добровольчество0,3664'!A407</f>
        <v>0</v>
      </c>
      <c r="D255" s="67">
        <f>'инновации+добровольчество0,3664'!B412</f>
        <v>0</v>
      </c>
      <c r="E255" s="167">
        <f>'инновации+добровольчество0,3664'!D412</f>
        <v>0</v>
      </c>
    </row>
    <row r="256" spans="1:5" hidden="1" x14ac:dyDescent="0.25">
      <c r="A256" s="546"/>
      <c r="B256" s="545"/>
      <c r="C256" s="110">
        <f>'инновации+добровольчество0,3664'!A408</f>
        <v>0</v>
      </c>
      <c r="D256" s="67">
        <f>'инновации+добровольчество0,3664'!B413</f>
        <v>0</v>
      </c>
      <c r="E256" s="167">
        <f>'инновации+добровольчество0,3664'!D413</f>
        <v>0</v>
      </c>
    </row>
    <row r="257" spans="1:5" hidden="1" x14ac:dyDescent="0.25">
      <c r="A257" s="546"/>
      <c r="B257" s="545"/>
      <c r="C257" s="110">
        <f>'инновации+добровольчество0,3664'!A409</f>
        <v>0</v>
      </c>
      <c r="D257" s="67">
        <f>'инновации+добровольчество0,3664'!B414</f>
        <v>0</v>
      </c>
      <c r="E257" s="167">
        <f>'инновации+добровольчество0,3664'!D414</f>
        <v>0</v>
      </c>
    </row>
    <row r="258" spans="1:5" hidden="1" x14ac:dyDescent="0.25">
      <c r="A258" s="546"/>
      <c r="B258" s="545"/>
      <c r="C258" s="110">
        <f>'инновации+добровольчество0,3664'!A410</f>
        <v>0</v>
      </c>
      <c r="D258" s="67">
        <f>'инновации+добровольчество0,3664'!B415</f>
        <v>0</v>
      </c>
      <c r="E258" s="167">
        <f>'инновации+добровольчество0,3664'!D415</f>
        <v>0</v>
      </c>
    </row>
    <row r="259" spans="1:5" hidden="1" x14ac:dyDescent="0.25">
      <c r="A259" s="546"/>
      <c r="B259" s="545"/>
      <c r="C259" s="110">
        <f>'инновации+добровольчество0,3664'!A411</f>
        <v>0</v>
      </c>
      <c r="D259" s="67">
        <f>'инновации+добровольчество0,3664'!B416</f>
        <v>0</v>
      </c>
      <c r="E259" s="167">
        <f>'инновации+добровольчество0,3664'!D416</f>
        <v>0</v>
      </c>
    </row>
    <row r="260" spans="1:5" hidden="1" x14ac:dyDescent="0.25">
      <c r="A260" s="546"/>
      <c r="B260" s="545"/>
      <c r="C260" s="110">
        <f>'инновации+добровольчество0,3664'!A412</f>
        <v>0</v>
      </c>
      <c r="D260" s="67">
        <f>'инновации+добровольчество0,3664'!B417</f>
        <v>0</v>
      </c>
      <c r="E260" s="167">
        <f>'инновации+добровольчество0,3664'!D417</f>
        <v>0</v>
      </c>
    </row>
    <row r="261" spans="1:5" hidden="1" x14ac:dyDescent="0.25">
      <c r="A261" s="546"/>
      <c r="B261" s="545"/>
      <c r="C261" s="110">
        <f>'инновации+добровольчество0,3664'!A413</f>
        <v>0</v>
      </c>
      <c r="D261" s="67">
        <f>'инновации+добровольчество0,3664'!B418</f>
        <v>0</v>
      </c>
      <c r="E261" s="167">
        <f>'инновации+добровольчество0,3664'!D418</f>
        <v>0</v>
      </c>
    </row>
    <row r="262" spans="1:5" hidden="1" x14ac:dyDescent="0.25">
      <c r="A262" s="546"/>
      <c r="B262" s="545"/>
      <c r="C262" s="110">
        <f>'инновации+добровольчество0,3664'!A414</f>
        <v>0</v>
      </c>
      <c r="D262" s="67">
        <f>'инновации+добровольчество0,3664'!B419</f>
        <v>0</v>
      </c>
      <c r="E262" s="167">
        <f>'инновации+добровольчество0,3664'!D419</f>
        <v>0</v>
      </c>
    </row>
    <row r="263" spans="1:5" hidden="1" x14ac:dyDescent="0.25">
      <c r="A263" s="546"/>
      <c r="B263" s="545"/>
      <c r="C263" s="110">
        <f>'инновации+добровольчество0,3664'!A415</f>
        <v>0</v>
      </c>
      <c r="D263" s="67">
        <f>'инновации+добровольчество0,3664'!B420</f>
        <v>0</v>
      </c>
      <c r="E263" s="167">
        <f>'инновации+добровольчество0,3664'!D420</f>
        <v>0</v>
      </c>
    </row>
    <row r="264" spans="1:5" hidden="1" x14ac:dyDescent="0.25">
      <c r="A264" s="546"/>
      <c r="B264" s="545"/>
      <c r="C264" s="110">
        <f>'инновации+добровольчество0,3664'!A416</f>
        <v>0</v>
      </c>
      <c r="D264" s="67">
        <f>'инновации+добровольчество0,3664'!B421</f>
        <v>0</v>
      </c>
      <c r="E264" s="167">
        <f>'инновации+добровольчество0,3664'!D421</f>
        <v>0</v>
      </c>
    </row>
    <row r="265" spans="1:5" hidden="1" x14ac:dyDescent="0.25">
      <c r="A265" s="546"/>
      <c r="B265" s="545"/>
      <c r="C265" s="110">
        <f>'инновации+добровольчество0,3664'!A417</f>
        <v>0</v>
      </c>
      <c r="D265" s="67">
        <f>'инновации+добровольчество0,3664'!B422</f>
        <v>0</v>
      </c>
      <c r="E265" s="167">
        <f>'инновации+добровольчество0,3664'!D422</f>
        <v>0</v>
      </c>
    </row>
    <row r="266" spans="1:5" hidden="1" x14ac:dyDescent="0.25">
      <c r="A266" s="546"/>
      <c r="B266" s="545"/>
      <c r="C266" s="110">
        <f>'инновации+добровольчество0,3664'!A418</f>
        <v>0</v>
      </c>
      <c r="D266" s="67">
        <f>'инновации+добровольчество0,3664'!B423</f>
        <v>0</v>
      </c>
      <c r="E266" s="167">
        <f>'инновации+добровольчество0,3664'!D423</f>
        <v>0</v>
      </c>
    </row>
    <row r="267" spans="1:5" hidden="1" x14ac:dyDescent="0.25">
      <c r="A267" s="546"/>
      <c r="B267" s="545"/>
      <c r="C267" s="110">
        <f>'инновации+добровольчество0,3664'!A419</f>
        <v>0</v>
      </c>
      <c r="D267" s="67">
        <f>'инновации+добровольчество0,3664'!B424</f>
        <v>0</v>
      </c>
      <c r="E267" s="167">
        <f>'инновации+добровольчество0,3664'!D424</f>
        <v>0</v>
      </c>
    </row>
    <row r="268" spans="1:5" hidden="1" x14ac:dyDescent="0.25">
      <c r="A268" s="546"/>
      <c r="B268" s="545"/>
      <c r="C268" s="110">
        <f>'инновации+добровольчество0,3664'!A420</f>
        <v>0</v>
      </c>
      <c r="D268" s="67">
        <f>'инновации+добровольчество0,3664'!B425</f>
        <v>0</v>
      </c>
      <c r="E268" s="167">
        <f>'инновации+добровольчество0,3664'!D425</f>
        <v>0</v>
      </c>
    </row>
    <row r="269" spans="1:5" hidden="1" x14ac:dyDescent="0.25">
      <c r="A269" s="546"/>
      <c r="B269" s="545"/>
      <c r="C269" s="110">
        <f>'инновации+добровольчество0,3664'!A421</f>
        <v>0</v>
      </c>
      <c r="D269" s="67">
        <f>'инновации+добровольчество0,3664'!B426</f>
        <v>0</v>
      </c>
      <c r="E269" s="167">
        <f>'инновации+добровольчество0,3664'!D426</f>
        <v>0</v>
      </c>
    </row>
    <row r="270" spans="1:5" hidden="1" x14ac:dyDescent="0.25">
      <c r="A270" s="546"/>
      <c r="B270" s="545"/>
      <c r="C270" s="110">
        <f>'инновации+добровольчество0,3664'!A422</f>
        <v>0</v>
      </c>
      <c r="D270" s="67">
        <f>'инновации+добровольчество0,3664'!B427</f>
        <v>0</v>
      </c>
      <c r="E270" s="167">
        <f>'инновации+добровольчество0,3664'!D427</f>
        <v>0</v>
      </c>
    </row>
    <row r="271" spans="1:5" hidden="1" x14ac:dyDescent="0.25">
      <c r="A271" s="546"/>
      <c r="B271" s="545"/>
      <c r="C271" s="110">
        <f>'инновации+добровольчество0,3664'!A423</f>
        <v>0</v>
      </c>
      <c r="D271" s="67">
        <f>'инновации+добровольчество0,3664'!B428</f>
        <v>0</v>
      </c>
      <c r="E271" s="167">
        <f>'инновации+добровольчество0,3664'!D428</f>
        <v>0</v>
      </c>
    </row>
    <row r="272" spans="1:5" hidden="1" x14ac:dyDescent="0.25">
      <c r="A272" s="546"/>
      <c r="B272" s="545"/>
      <c r="C272" s="110">
        <f>'инновации+добровольчество0,3664'!A424</f>
        <v>0</v>
      </c>
      <c r="D272" s="67">
        <f>'инновации+добровольчество0,3664'!B429</f>
        <v>0</v>
      </c>
      <c r="E272" s="167">
        <f>'инновации+добровольчество0,3664'!D429</f>
        <v>0</v>
      </c>
    </row>
    <row r="273" spans="1:5" hidden="1" x14ac:dyDescent="0.25">
      <c r="A273" s="546"/>
      <c r="B273" s="545"/>
      <c r="C273" s="110">
        <f>'инновации+добровольчество0,3664'!A425</f>
        <v>0</v>
      </c>
      <c r="D273" s="67">
        <f>'инновации+добровольчество0,3664'!B430</f>
        <v>0</v>
      </c>
      <c r="E273" s="167">
        <f>'инновации+добровольчество0,3664'!D430</f>
        <v>0</v>
      </c>
    </row>
    <row r="274" spans="1:5" hidden="1" x14ac:dyDescent="0.25">
      <c r="A274" s="546"/>
      <c r="B274" s="545"/>
      <c r="C274" s="110">
        <f>'инновации+добровольчество0,3664'!A426</f>
        <v>0</v>
      </c>
      <c r="D274" s="67">
        <f>'инновации+добровольчество0,3664'!B431</f>
        <v>0</v>
      </c>
      <c r="E274" s="167">
        <f>'инновации+добровольчество0,3664'!D431</f>
        <v>0</v>
      </c>
    </row>
    <row r="275" spans="1:5" hidden="1" x14ac:dyDescent="0.25">
      <c r="A275" s="546"/>
      <c r="B275" s="545"/>
      <c r="C275" s="110">
        <f>'инновации+добровольчество0,3664'!A427</f>
        <v>0</v>
      </c>
      <c r="D275" s="67">
        <f>'инновации+добровольчество0,3664'!B432</f>
        <v>0</v>
      </c>
      <c r="E275" s="167">
        <f>'инновации+добровольчество0,3664'!D432</f>
        <v>0</v>
      </c>
    </row>
    <row r="276" spans="1:5" hidden="1" x14ac:dyDescent="0.25">
      <c r="A276" s="546"/>
      <c r="B276" s="545"/>
      <c r="C276" s="110">
        <f>'инновации+добровольчество0,3664'!A428</f>
        <v>0</v>
      </c>
      <c r="D276" s="67">
        <f>'инновации+добровольчество0,3664'!B433</f>
        <v>0</v>
      </c>
      <c r="E276" s="167">
        <f>'инновации+добровольчество0,3664'!D433</f>
        <v>0</v>
      </c>
    </row>
    <row r="277" spans="1:5" hidden="1" x14ac:dyDescent="0.25">
      <c r="A277" s="546"/>
      <c r="B277" s="545"/>
      <c r="C277" s="110">
        <f>'инновации+добровольчество0,3664'!A429</f>
        <v>0</v>
      </c>
      <c r="D277" s="67">
        <f>'инновации+добровольчество0,3664'!B434</f>
        <v>0</v>
      </c>
      <c r="E277" s="167">
        <f>'инновации+добровольчество0,3664'!D434</f>
        <v>0</v>
      </c>
    </row>
    <row r="278" spans="1:5" hidden="1" x14ac:dyDescent="0.25">
      <c r="A278" s="546"/>
      <c r="B278" s="545"/>
      <c r="C278" s="110">
        <f>'инновации+добровольчество0,3664'!A430</f>
        <v>0</v>
      </c>
      <c r="D278" s="67">
        <f>'инновации+добровольчество0,3664'!B435</f>
        <v>0</v>
      </c>
      <c r="E278" s="167">
        <f>'инновации+добровольчество0,3664'!D435</f>
        <v>0</v>
      </c>
    </row>
    <row r="279" spans="1:5" hidden="1" x14ac:dyDescent="0.25">
      <c r="A279" s="546"/>
      <c r="B279" s="545"/>
      <c r="C279" s="110">
        <f>'инновации+добровольчество0,3664'!A431</f>
        <v>0</v>
      </c>
      <c r="D279" s="67">
        <f>'инновации+добровольчество0,3664'!B436</f>
        <v>0</v>
      </c>
      <c r="E279" s="167">
        <f>'инновации+добровольчество0,3664'!D436</f>
        <v>0</v>
      </c>
    </row>
    <row r="280" spans="1:5" hidden="1" x14ac:dyDescent="0.25">
      <c r="A280" s="546"/>
      <c r="B280" s="545"/>
      <c r="C280" s="110">
        <f>'инновации+добровольчество0,3664'!A432</f>
        <v>0</v>
      </c>
      <c r="D280" s="67">
        <f>'инновации+добровольчество0,3664'!B437</f>
        <v>0</v>
      </c>
      <c r="E280" s="167">
        <f>'инновации+добровольчество0,3664'!D437</f>
        <v>0</v>
      </c>
    </row>
    <row r="281" spans="1:5" hidden="1" x14ac:dyDescent="0.25">
      <c r="A281" s="546"/>
      <c r="B281" s="545"/>
      <c r="C281" s="110">
        <f>'инновации+добровольчество0,3664'!A433</f>
        <v>0</v>
      </c>
      <c r="D281" s="67">
        <f>'инновации+добровольчество0,3664'!B438</f>
        <v>0</v>
      </c>
      <c r="E281" s="167">
        <f>'инновации+добровольчество0,3664'!D438</f>
        <v>0</v>
      </c>
    </row>
    <row r="282" spans="1:5" hidden="1" x14ac:dyDescent="0.25">
      <c r="A282" s="546"/>
      <c r="B282" s="545"/>
      <c r="C282" s="110">
        <f>'инновации+добровольчество0,3664'!A434</f>
        <v>0</v>
      </c>
      <c r="D282" s="67">
        <f>'инновации+добровольчество0,3664'!B439</f>
        <v>0</v>
      </c>
      <c r="E282" s="167">
        <f>'инновации+добровольчество0,3664'!D439</f>
        <v>0</v>
      </c>
    </row>
    <row r="283" spans="1:5" hidden="1" x14ac:dyDescent="0.25">
      <c r="A283" s="546"/>
      <c r="B283" s="545"/>
      <c r="C283" s="110">
        <f>'инновации+добровольчество0,3664'!A435</f>
        <v>0</v>
      </c>
      <c r="D283" s="67">
        <f>'инновации+добровольчество0,3664'!B440</f>
        <v>0</v>
      </c>
      <c r="E283" s="167">
        <f>'инновации+добровольчество0,3664'!D440</f>
        <v>0</v>
      </c>
    </row>
    <row r="284" spans="1:5" hidden="1" x14ac:dyDescent="0.25">
      <c r="A284" s="546"/>
      <c r="B284" s="545"/>
      <c r="C284" s="110">
        <f>'инновации+добровольчество0,3664'!A436</f>
        <v>0</v>
      </c>
      <c r="D284" s="67">
        <f>'инновации+добровольчество0,3664'!B441</f>
        <v>0</v>
      </c>
      <c r="E284" s="167">
        <f>'инновации+добровольчество0,3664'!D441</f>
        <v>0</v>
      </c>
    </row>
    <row r="285" spans="1:5" hidden="1" x14ac:dyDescent="0.25">
      <c r="A285" s="546"/>
      <c r="B285" s="545"/>
      <c r="C285" s="110">
        <f>'инновации+добровольчество0,3664'!A437</f>
        <v>0</v>
      </c>
      <c r="D285" s="67">
        <f>'инновации+добровольчество0,3664'!B442</f>
        <v>0</v>
      </c>
      <c r="E285" s="167">
        <f>'инновации+добровольчество0,3664'!D442</f>
        <v>0</v>
      </c>
    </row>
    <row r="286" spans="1:5" hidden="1" x14ac:dyDescent="0.25">
      <c r="A286" s="546"/>
      <c r="B286" s="545"/>
      <c r="C286" s="110">
        <f>'инновации+добровольчество0,3664'!A438</f>
        <v>0</v>
      </c>
      <c r="D286" s="67">
        <f>'инновации+добровольчество0,3664'!B443</f>
        <v>0</v>
      </c>
      <c r="E286" s="167">
        <f>'инновации+добровольчество0,3664'!D443</f>
        <v>0</v>
      </c>
    </row>
    <row r="287" spans="1:5" hidden="1" x14ac:dyDescent="0.25">
      <c r="A287" s="546"/>
      <c r="B287" s="545"/>
      <c r="C287" s="110">
        <f>'инновации+добровольчество0,3664'!A439</f>
        <v>0</v>
      </c>
      <c r="D287" s="67">
        <f>'инновации+добровольчество0,3664'!B444</f>
        <v>0</v>
      </c>
      <c r="E287" s="167">
        <f>'инновации+добровольчество0,3664'!D444</f>
        <v>0</v>
      </c>
    </row>
    <row r="288" spans="1:5" hidden="1" x14ac:dyDescent="0.25">
      <c r="A288" s="546"/>
      <c r="B288" s="545"/>
      <c r="C288" s="110">
        <f>'инновации+добровольчество0,3664'!A440</f>
        <v>0</v>
      </c>
      <c r="D288" s="67">
        <f>'инновации+добровольчество0,3664'!B445</f>
        <v>0</v>
      </c>
      <c r="E288" s="167">
        <f>'инновации+добровольчество0,3664'!D445</f>
        <v>0</v>
      </c>
    </row>
    <row r="289" spans="1:5" hidden="1" x14ac:dyDescent="0.25">
      <c r="A289" s="546"/>
      <c r="B289" s="545"/>
      <c r="C289" s="110">
        <f>'инновации+добровольчество0,3664'!A441</f>
        <v>0</v>
      </c>
      <c r="D289" s="67">
        <f>'инновации+добровольчество0,3664'!B446</f>
        <v>0</v>
      </c>
      <c r="E289" s="167">
        <f>'инновации+добровольчество0,3664'!D446</f>
        <v>0</v>
      </c>
    </row>
    <row r="290" spans="1:5" hidden="1" x14ac:dyDescent="0.25">
      <c r="A290" s="546"/>
      <c r="B290" s="545"/>
      <c r="C290" s="110">
        <f>'инновации+добровольчество0,3664'!A442</f>
        <v>0</v>
      </c>
      <c r="D290" s="67">
        <f>'инновации+добровольчество0,3664'!B447</f>
        <v>0</v>
      </c>
      <c r="E290" s="167">
        <f>'инновации+добровольчество0,3664'!D447</f>
        <v>0</v>
      </c>
    </row>
    <row r="291" spans="1:5" hidden="1" x14ac:dyDescent="0.25">
      <c r="A291" s="546"/>
      <c r="B291" s="545"/>
      <c r="C291" s="110">
        <f>'инновации+добровольчество0,3664'!A443</f>
        <v>0</v>
      </c>
      <c r="D291" s="67">
        <f>'инновации+добровольчество0,3664'!B448</f>
        <v>0</v>
      </c>
      <c r="E291" s="167">
        <f>'инновации+добровольчество0,3664'!D448</f>
        <v>0</v>
      </c>
    </row>
    <row r="292" spans="1:5" hidden="1" x14ac:dyDescent="0.25">
      <c r="A292" s="546"/>
      <c r="B292" s="545"/>
      <c r="C292" s="110">
        <f>'инновации+добровольчество0,3664'!A444</f>
        <v>0</v>
      </c>
      <c r="D292" s="67">
        <f>'инновации+добровольчество0,3664'!B449</f>
        <v>0</v>
      </c>
      <c r="E292" s="167">
        <f>'инновации+добровольчество0,3664'!D449</f>
        <v>0</v>
      </c>
    </row>
    <row r="293" spans="1:5" hidden="1" x14ac:dyDescent="0.25">
      <c r="A293" s="546"/>
      <c r="B293" s="545"/>
      <c r="C293" s="110">
        <f>'инновации+добровольчество0,3664'!A445</f>
        <v>0</v>
      </c>
      <c r="D293" s="67">
        <f>'инновации+добровольчество0,3664'!B450</f>
        <v>0</v>
      </c>
      <c r="E293" s="167">
        <f>'инновации+добровольчество0,3664'!D450</f>
        <v>0</v>
      </c>
    </row>
    <row r="294" spans="1:5" hidden="1" x14ac:dyDescent="0.25">
      <c r="A294" s="546"/>
      <c r="B294" s="545"/>
      <c r="C294" s="110">
        <f>'инновации+добровольчество0,3664'!A446</f>
        <v>0</v>
      </c>
      <c r="D294" s="67">
        <f>'инновации+добровольчество0,3664'!B451</f>
        <v>0</v>
      </c>
      <c r="E294" s="167">
        <f>'инновации+добровольчество0,3664'!D451</f>
        <v>0</v>
      </c>
    </row>
    <row r="295" spans="1:5" hidden="1" x14ac:dyDescent="0.25">
      <c r="A295" s="546"/>
      <c r="B295" s="545"/>
      <c r="C295" s="110">
        <f>'инновации+добровольчество0,3664'!A447</f>
        <v>0</v>
      </c>
      <c r="D295" s="67">
        <f>'инновации+добровольчество0,3664'!B452</f>
        <v>0</v>
      </c>
      <c r="E295" s="167">
        <f>'инновации+добровольчество0,3664'!D452</f>
        <v>0</v>
      </c>
    </row>
    <row r="296" spans="1:5" hidden="1" x14ac:dyDescent="0.25">
      <c r="A296" s="546"/>
      <c r="B296" s="545"/>
      <c r="C296" s="110">
        <f>'инновации+добровольчество0,3664'!A448</f>
        <v>0</v>
      </c>
      <c r="D296" s="67">
        <f>'инновации+добровольчество0,3664'!B453</f>
        <v>0</v>
      </c>
      <c r="E296" s="167">
        <f>'инновации+добровольчество0,3664'!D453</f>
        <v>0</v>
      </c>
    </row>
    <row r="297" spans="1:5" hidden="1" x14ac:dyDescent="0.25">
      <c r="A297" s="546"/>
      <c r="B297" s="545"/>
      <c r="C297" s="110">
        <f>'инновации+добровольчество0,3664'!A449</f>
        <v>0</v>
      </c>
      <c r="D297" s="67">
        <f>'инновации+добровольчество0,3664'!B454</f>
        <v>0</v>
      </c>
      <c r="E297" s="167">
        <f>'инновации+добровольчество0,3664'!D454</f>
        <v>0</v>
      </c>
    </row>
    <row r="298" spans="1:5" hidden="1" x14ac:dyDescent="0.25">
      <c r="A298" s="546"/>
      <c r="B298" s="545"/>
      <c r="C298" s="110">
        <f>'инновации+добровольчество0,3664'!A450</f>
        <v>0</v>
      </c>
      <c r="D298" s="67">
        <f>'инновации+добровольчество0,3664'!B455</f>
        <v>0</v>
      </c>
      <c r="E298" s="167">
        <f>'инновации+добровольчество0,3664'!D455</f>
        <v>0</v>
      </c>
    </row>
    <row r="299" spans="1:5" hidden="1" x14ac:dyDescent="0.25">
      <c r="A299" s="546"/>
      <c r="B299" s="545"/>
      <c r="C299" s="110">
        <f>'инновации+добровольчество0,3664'!A451</f>
        <v>0</v>
      </c>
      <c r="D299" s="67">
        <f>'инновации+добровольчество0,3664'!B456</f>
        <v>0</v>
      </c>
      <c r="E299" s="167">
        <f>'инновации+добровольчество0,3664'!D456</f>
        <v>0</v>
      </c>
    </row>
    <row r="300" spans="1:5" hidden="1" x14ac:dyDescent="0.25">
      <c r="A300" s="546"/>
      <c r="B300" s="545"/>
      <c r="C300" s="110">
        <f>'инновации+добровольчество0,3664'!A452</f>
        <v>0</v>
      </c>
      <c r="D300" s="67">
        <f>'инновации+добровольчество0,3664'!B457</f>
        <v>0</v>
      </c>
      <c r="E300" s="167">
        <f>'инновации+добровольчество0,3664'!D457</f>
        <v>0</v>
      </c>
    </row>
    <row r="301" spans="1:5" hidden="1" x14ac:dyDescent="0.25">
      <c r="A301" s="546"/>
      <c r="B301" s="545"/>
      <c r="C301" s="110">
        <f>'инновации+добровольчество0,3664'!A453</f>
        <v>0</v>
      </c>
      <c r="D301" s="67">
        <f>'инновации+добровольчество0,3664'!B458</f>
        <v>0</v>
      </c>
      <c r="E301" s="167">
        <f>'инновации+добровольчество0,3664'!D458</f>
        <v>0</v>
      </c>
    </row>
    <row r="302" spans="1:5" hidden="1" x14ac:dyDescent="0.25">
      <c r="A302" s="546"/>
      <c r="B302" s="545"/>
      <c r="C302" s="110">
        <f>'инновации+добровольчество0,3664'!A454</f>
        <v>0</v>
      </c>
      <c r="D302" s="67">
        <f>'инновации+добровольчество0,3664'!B459</f>
        <v>0</v>
      </c>
      <c r="E302" s="167">
        <f>'инновации+добровольчество0,3664'!D459</f>
        <v>0</v>
      </c>
    </row>
    <row r="303" spans="1:5" hidden="1" x14ac:dyDescent="0.25">
      <c r="A303" s="546"/>
      <c r="B303" s="545"/>
      <c r="C303" s="110">
        <f>'инновации+добровольчество0,3664'!A455</f>
        <v>0</v>
      </c>
      <c r="D303" s="67">
        <f>'инновации+добровольчество0,3664'!B460</f>
        <v>0</v>
      </c>
      <c r="E303" s="167">
        <f>'инновации+добровольчество0,3664'!D460</f>
        <v>0</v>
      </c>
    </row>
    <row r="304" spans="1:5" hidden="1" x14ac:dyDescent="0.25">
      <c r="A304" s="546"/>
      <c r="B304" s="545"/>
      <c r="C304" s="110">
        <f>'инновации+добровольчество0,3664'!A456</f>
        <v>0</v>
      </c>
      <c r="D304" s="67">
        <f>'инновации+добровольчество0,3664'!B461</f>
        <v>0</v>
      </c>
      <c r="E304" s="167">
        <f>'инновации+добровольчество0,3664'!D461</f>
        <v>0</v>
      </c>
    </row>
    <row r="305" spans="1:5" hidden="1" x14ac:dyDescent="0.25">
      <c r="A305" s="546"/>
      <c r="B305" s="545"/>
      <c r="C305" s="110">
        <f>'инновации+добровольчество0,3664'!A457</f>
        <v>0</v>
      </c>
      <c r="D305" s="67">
        <f>'инновации+добровольчество0,3664'!B462</f>
        <v>0</v>
      </c>
      <c r="E305" s="167">
        <f>'инновации+добровольчество0,3664'!D462</f>
        <v>0</v>
      </c>
    </row>
    <row r="306" spans="1:5" hidden="1" x14ac:dyDescent="0.25">
      <c r="A306" s="546"/>
      <c r="B306" s="545"/>
      <c r="C306" s="110">
        <f>'инновации+добровольчество0,3664'!A458</f>
        <v>0</v>
      </c>
      <c r="D306" s="67">
        <f>'инновации+добровольчество0,3664'!B463</f>
        <v>0</v>
      </c>
      <c r="E306" s="167">
        <f>'инновации+добровольчество0,3664'!D463</f>
        <v>0</v>
      </c>
    </row>
    <row r="307" spans="1:5" hidden="1" x14ac:dyDescent="0.25">
      <c r="A307" s="546"/>
      <c r="B307" s="545"/>
      <c r="C307" s="110">
        <f>'инновации+добровольчество0,3664'!A459</f>
        <v>0</v>
      </c>
      <c r="D307" s="67">
        <f>'инновации+добровольчество0,3664'!B464</f>
        <v>0</v>
      </c>
      <c r="E307" s="167">
        <f>'инновации+добровольчество0,3664'!D464</f>
        <v>0</v>
      </c>
    </row>
    <row r="308" spans="1:5" hidden="1" x14ac:dyDescent="0.25">
      <c r="A308" s="546"/>
      <c r="B308" s="545"/>
      <c r="C308" s="110">
        <f>'инновации+добровольчество0,3664'!A460</f>
        <v>0</v>
      </c>
      <c r="D308" s="67">
        <f>'инновации+добровольчество0,3664'!B465</f>
        <v>0</v>
      </c>
      <c r="E308" s="167">
        <f>'инновации+добровольчество0,3664'!D465</f>
        <v>0</v>
      </c>
    </row>
    <row r="309" spans="1:5" hidden="1" x14ac:dyDescent="0.25">
      <c r="A309" s="546"/>
      <c r="B309" s="545"/>
      <c r="C309" s="110">
        <f>'инновации+добровольчество0,3664'!A461</f>
        <v>0</v>
      </c>
      <c r="D309" s="67">
        <f>'инновации+добровольчество0,3664'!B466</f>
        <v>0</v>
      </c>
      <c r="E309" s="167">
        <f>'инновации+добровольчество0,3664'!D466</f>
        <v>0</v>
      </c>
    </row>
    <row r="310" spans="1:5" hidden="1" x14ac:dyDescent="0.25">
      <c r="A310" s="546"/>
      <c r="B310" s="545"/>
      <c r="C310" s="110">
        <f>'инновации+добровольчество0,3664'!A462</f>
        <v>0</v>
      </c>
      <c r="D310" s="67">
        <f>'инновации+добровольчество0,3664'!B467</f>
        <v>0</v>
      </c>
      <c r="E310" s="167">
        <f>'инновации+добровольчество0,3664'!D467</f>
        <v>0</v>
      </c>
    </row>
    <row r="311" spans="1:5" hidden="1" x14ac:dyDescent="0.25">
      <c r="A311" s="546"/>
      <c r="B311" s="545"/>
      <c r="C311" s="110">
        <f>'инновации+добровольчество0,3664'!A463</f>
        <v>0</v>
      </c>
      <c r="D311" s="67">
        <f>'инновации+добровольчество0,3664'!B468</f>
        <v>0</v>
      </c>
      <c r="E311" s="167">
        <f>'инновации+добровольчество0,3664'!D468</f>
        <v>0</v>
      </c>
    </row>
    <row r="312" spans="1:5" hidden="1" x14ac:dyDescent="0.25">
      <c r="A312" s="546"/>
      <c r="B312" s="545"/>
      <c r="C312" s="110">
        <f>'инновации+добровольчество0,3664'!A464</f>
        <v>0</v>
      </c>
      <c r="D312" s="67">
        <f>'инновации+добровольчество0,3664'!B469</f>
        <v>0</v>
      </c>
      <c r="E312" s="167">
        <f>'инновации+добровольчество0,3664'!D469</f>
        <v>0</v>
      </c>
    </row>
    <row r="313" spans="1:5" hidden="1" x14ac:dyDescent="0.25">
      <c r="A313" s="546"/>
      <c r="B313" s="545"/>
      <c r="C313" s="110">
        <f>'инновации+добровольчество0,3664'!A465</f>
        <v>0</v>
      </c>
      <c r="D313" s="67">
        <f>'инновации+добровольчество0,3664'!B470</f>
        <v>0</v>
      </c>
      <c r="E313" s="167">
        <f>'инновации+добровольчество0,3664'!D470</f>
        <v>0</v>
      </c>
    </row>
    <row r="314" spans="1:5" hidden="1" x14ac:dyDescent="0.25">
      <c r="A314" s="546"/>
      <c r="B314" s="545"/>
      <c r="C314" s="110">
        <f>'инновации+добровольчество0,3664'!A466</f>
        <v>0</v>
      </c>
      <c r="D314" s="67">
        <f>'инновации+добровольчество0,3664'!B471</f>
        <v>0</v>
      </c>
      <c r="E314" s="167">
        <f>'инновации+добровольчество0,3664'!D471</f>
        <v>0</v>
      </c>
    </row>
    <row r="315" spans="1:5" hidden="1" x14ac:dyDescent="0.25">
      <c r="A315" s="546"/>
      <c r="B315" s="545"/>
      <c r="C315" s="110">
        <f>'инновации+добровольчество0,3664'!A467</f>
        <v>0</v>
      </c>
      <c r="D315" s="67">
        <f>'инновации+добровольчество0,3664'!B472</f>
        <v>0</v>
      </c>
      <c r="E315" s="167">
        <f>'инновации+добровольчество0,3664'!D472</f>
        <v>0</v>
      </c>
    </row>
    <row r="316" spans="1:5" hidden="1" x14ac:dyDescent="0.25">
      <c r="A316" s="546"/>
      <c r="B316" s="545"/>
      <c r="C316" s="110">
        <f>'инновации+добровольчество0,3664'!A468</f>
        <v>0</v>
      </c>
      <c r="D316" s="67">
        <f>'инновации+добровольчество0,3664'!B473</f>
        <v>0</v>
      </c>
      <c r="E316" s="167">
        <f>'инновации+добровольчество0,3664'!D473</f>
        <v>0</v>
      </c>
    </row>
    <row r="317" spans="1:5" hidden="1" x14ac:dyDescent="0.25">
      <c r="A317" s="546"/>
      <c r="B317" s="545"/>
      <c r="C317" s="110">
        <f>'инновации+добровольчество0,3664'!A469</f>
        <v>0</v>
      </c>
      <c r="D317" s="67">
        <f>'инновации+добровольчество0,3664'!B474</f>
        <v>0</v>
      </c>
      <c r="E317" s="167">
        <f>'инновации+добровольчество0,3664'!D474</f>
        <v>0</v>
      </c>
    </row>
    <row r="318" spans="1:5" hidden="1" x14ac:dyDescent="0.25">
      <c r="A318" s="546"/>
      <c r="B318" s="545"/>
      <c r="C318" s="110">
        <f>'инновации+добровольчество0,3664'!A470</f>
        <v>0</v>
      </c>
      <c r="D318" s="67">
        <f>'инновации+добровольчество0,3664'!B475</f>
        <v>0</v>
      </c>
      <c r="E318" s="167">
        <f>'инновации+добровольчество0,3664'!D475</f>
        <v>0</v>
      </c>
    </row>
    <row r="319" spans="1:5" hidden="1" x14ac:dyDescent="0.25">
      <c r="A319" s="546"/>
      <c r="B319" s="545"/>
      <c r="C319" s="110">
        <f>'инновации+добровольчество0,3664'!A471</f>
        <v>0</v>
      </c>
      <c r="D319" s="67">
        <f>'инновации+добровольчество0,3664'!B476</f>
        <v>0</v>
      </c>
      <c r="E319" s="167">
        <f>'инновации+добровольчество0,3664'!D476</f>
        <v>0</v>
      </c>
    </row>
    <row r="320" spans="1:5" hidden="1" x14ac:dyDescent="0.25">
      <c r="A320" s="546"/>
      <c r="B320" s="545"/>
      <c r="C320" s="110">
        <f>'инновации+добровольчество0,3664'!A472</f>
        <v>0</v>
      </c>
      <c r="D320" s="67">
        <f>'инновации+добровольчество0,3664'!B477</f>
        <v>0</v>
      </c>
      <c r="E320" s="167">
        <f>'инновации+добровольчество0,3664'!D477</f>
        <v>0</v>
      </c>
    </row>
    <row r="321" spans="1:5" hidden="1" x14ac:dyDescent="0.25">
      <c r="A321" s="546"/>
      <c r="B321" s="545"/>
      <c r="C321" s="110">
        <f>'инновации+добровольчество0,3664'!A473</f>
        <v>0</v>
      </c>
      <c r="D321" s="67">
        <f>'инновации+добровольчество0,3664'!B478</f>
        <v>0</v>
      </c>
      <c r="E321" s="167">
        <f>'инновации+добровольчество0,3664'!D478</f>
        <v>0</v>
      </c>
    </row>
    <row r="322" spans="1:5" hidden="1" x14ac:dyDescent="0.25">
      <c r="A322" s="546"/>
      <c r="B322" s="545"/>
      <c r="C322" s="110">
        <f>'инновации+добровольчество0,3664'!A474</f>
        <v>0</v>
      </c>
      <c r="D322" s="67">
        <f>'инновации+добровольчество0,3664'!B479</f>
        <v>0</v>
      </c>
      <c r="E322" s="167">
        <f>'инновации+добровольчество0,3664'!D479</f>
        <v>0</v>
      </c>
    </row>
    <row r="323" spans="1:5" ht="17.25" hidden="1" customHeight="1" x14ac:dyDescent="0.25">
      <c r="A323" s="546"/>
      <c r="B323" s="545"/>
      <c r="C323" s="110">
        <f>'инновации+добровольчество0,3664'!A475</f>
        <v>0</v>
      </c>
      <c r="D323" s="67">
        <f>'инновации+добровольчество0,3664'!B480</f>
        <v>0</v>
      </c>
      <c r="E323" s="167">
        <f>'инновации+добровольчество0,3664'!D480</f>
        <v>0</v>
      </c>
    </row>
    <row r="324" spans="1:5" hidden="1" x14ac:dyDescent="0.25">
      <c r="A324" s="546"/>
      <c r="B324" s="545"/>
      <c r="C324" s="110">
        <f>'инновации+добровольчество0,3664'!A476</f>
        <v>0</v>
      </c>
      <c r="D324" s="67">
        <f>'инновации+добровольчество0,3664'!B481</f>
        <v>0</v>
      </c>
      <c r="E324" s="167">
        <f>'инновации+добровольчество0,3664'!D481</f>
        <v>0</v>
      </c>
    </row>
    <row r="325" spans="1:5" hidden="1" x14ac:dyDescent="0.25">
      <c r="A325" s="546"/>
      <c r="B325" s="545"/>
      <c r="C325" s="110">
        <f>'инновации+добровольчество0,3664'!A477</f>
        <v>0</v>
      </c>
      <c r="D325" s="67">
        <f>'инновации+добровольчество0,3664'!B482</f>
        <v>0</v>
      </c>
      <c r="E325" s="167">
        <f>'инновации+добровольчество0,3664'!D482</f>
        <v>0</v>
      </c>
    </row>
    <row r="326" spans="1:5" hidden="1" x14ac:dyDescent="0.25">
      <c r="A326" s="546"/>
      <c r="B326" s="545"/>
      <c r="C326" s="110">
        <f>'инновации+добровольчество0,3664'!A478</f>
        <v>0</v>
      </c>
      <c r="D326" s="67">
        <f>'инновации+добровольчество0,3664'!B483</f>
        <v>0</v>
      </c>
      <c r="E326" s="167">
        <f>'инновации+добровольчество0,3664'!D483</f>
        <v>0</v>
      </c>
    </row>
    <row r="327" spans="1:5" hidden="1" x14ac:dyDescent="0.25">
      <c r="A327" s="546"/>
      <c r="B327" s="545"/>
      <c r="C327" s="110">
        <f>'инновации+добровольчество0,3664'!A479</f>
        <v>0</v>
      </c>
      <c r="D327" s="67">
        <f>'инновации+добровольчество0,3664'!B484</f>
        <v>0</v>
      </c>
      <c r="E327" s="167">
        <f>'инновации+добровольчество0,3664'!D484</f>
        <v>0</v>
      </c>
    </row>
    <row r="328" spans="1:5" hidden="1" x14ac:dyDescent="0.25">
      <c r="A328" s="546"/>
      <c r="B328" s="545"/>
      <c r="C328" s="110">
        <f>'инновации+добровольчество0,3664'!A480</f>
        <v>0</v>
      </c>
      <c r="D328" s="67">
        <f>'инновации+добровольчество0,3664'!B485</f>
        <v>0</v>
      </c>
      <c r="E328" s="167">
        <f>'инновации+добровольчество0,3664'!D485</f>
        <v>0</v>
      </c>
    </row>
    <row r="329" spans="1:5" hidden="1" x14ac:dyDescent="0.25">
      <c r="A329" s="546"/>
      <c r="B329" s="545"/>
      <c r="C329" s="110">
        <f>'инновации+добровольчество0,3664'!A481</f>
        <v>0</v>
      </c>
      <c r="D329" s="67">
        <f>'инновации+добровольчество0,3664'!B486</f>
        <v>0</v>
      </c>
      <c r="E329" s="167">
        <f>'инновации+добровольчество0,3664'!D486</f>
        <v>0</v>
      </c>
    </row>
    <row r="330" spans="1:5" hidden="1" x14ac:dyDescent="0.25">
      <c r="A330" s="546"/>
      <c r="B330" s="545"/>
      <c r="C330" s="110">
        <f>'инновации+добровольчество0,3664'!A482</f>
        <v>0</v>
      </c>
      <c r="D330" s="67">
        <f>'инновации+добровольчество0,3664'!B487</f>
        <v>0</v>
      </c>
      <c r="E330" s="167">
        <f>'инновации+добровольчество0,3664'!D487</f>
        <v>0</v>
      </c>
    </row>
    <row r="331" spans="1:5" hidden="1" x14ac:dyDescent="0.25">
      <c r="A331" s="546"/>
      <c r="B331" s="545"/>
      <c r="C331" s="110">
        <f>'инновации+добровольчество0,3664'!A483</f>
        <v>0</v>
      </c>
      <c r="D331" s="67">
        <f>'инновации+добровольчество0,3664'!B488</f>
        <v>0</v>
      </c>
      <c r="E331" s="167">
        <f>'инновации+добровольчество0,3664'!D488</f>
        <v>0</v>
      </c>
    </row>
    <row r="332" spans="1:5" hidden="1" x14ac:dyDescent="0.25">
      <c r="A332" s="546"/>
      <c r="B332" s="545"/>
      <c r="C332" s="110">
        <f>'инновации+добровольчество0,3664'!A484</f>
        <v>0</v>
      </c>
      <c r="D332" s="67">
        <f>'инновации+добровольчество0,3664'!B489</f>
        <v>0</v>
      </c>
      <c r="E332" s="167">
        <f>'инновации+добровольчество0,3664'!D489</f>
        <v>0</v>
      </c>
    </row>
    <row r="333" spans="1:5" hidden="1" x14ac:dyDescent="0.25">
      <c r="A333" s="546"/>
      <c r="B333" s="545"/>
      <c r="C333" s="110">
        <f>'инновации+добровольчество0,3664'!A485</f>
        <v>0</v>
      </c>
      <c r="D333" s="67">
        <f>'инновации+добровольчество0,3664'!B490</f>
        <v>0</v>
      </c>
      <c r="E333" s="167">
        <f>'инновации+добровольчество0,3664'!D490</f>
        <v>0</v>
      </c>
    </row>
    <row r="334" spans="1:5" hidden="1" x14ac:dyDescent="0.25">
      <c r="A334" s="546"/>
      <c r="B334" s="545"/>
      <c r="C334" s="110">
        <f>'инновации+добровольчество0,3664'!A486</f>
        <v>0</v>
      </c>
      <c r="D334" s="67">
        <f>'инновации+добровольчество0,3664'!B491</f>
        <v>0</v>
      </c>
      <c r="E334" s="167">
        <f>'инновации+добровольчество0,3664'!D491</f>
        <v>0</v>
      </c>
    </row>
    <row r="335" spans="1:5" hidden="1" x14ac:dyDescent="0.25">
      <c r="A335" s="546"/>
      <c r="B335" s="545"/>
      <c r="C335" s="110">
        <f>'инновации+добровольчество0,3664'!A487</f>
        <v>0</v>
      </c>
      <c r="D335" s="67">
        <f>'инновации+добровольчество0,3664'!B492</f>
        <v>0</v>
      </c>
      <c r="E335" s="167">
        <f>'инновации+добровольчество0,3664'!D492</f>
        <v>0</v>
      </c>
    </row>
    <row r="336" spans="1:5" hidden="1" x14ac:dyDescent="0.25">
      <c r="A336" s="546"/>
      <c r="B336" s="545"/>
      <c r="C336" s="110">
        <f>'инновации+добровольчество0,3664'!A488</f>
        <v>0</v>
      </c>
      <c r="D336" s="67">
        <f>'инновации+добровольчество0,3664'!B493</f>
        <v>0</v>
      </c>
      <c r="E336" s="167">
        <f>'инновации+добровольчество0,3664'!D493</f>
        <v>0</v>
      </c>
    </row>
    <row r="337" spans="1:5" hidden="1" x14ac:dyDescent="0.25">
      <c r="A337" s="546"/>
      <c r="B337" s="545"/>
      <c r="C337" s="110">
        <f>'инновации+добровольчество0,3664'!A489</f>
        <v>0</v>
      </c>
      <c r="D337" s="67">
        <f>'инновации+добровольчество0,3664'!B494</f>
        <v>0</v>
      </c>
      <c r="E337" s="167">
        <f>'инновации+добровольчество0,3664'!D494</f>
        <v>0</v>
      </c>
    </row>
    <row r="338" spans="1:5" hidden="1" x14ac:dyDescent="0.25">
      <c r="A338" s="546"/>
      <c r="B338" s="545"/>
      <c r="C338" s="110">
        <f>'инновации+добровольчество0,3664'!A490</f>
        <v>0</v>
      </c>
      <c r="D338" s="67">
        <f>'инновации+добровольчество0,3664'!B495</f>
        <v>0</v>
      </c>
      <c r="E338" s="167">
        <f>'инновации+добровольчество0,3664'!D495</f>
        <v>0</v>
      </c>
    </row>
    <row r="339" spans="1:5" hidden="1" x14ac:dyDescent="0.25">
      <c r="C339" s="110">
        <f>'инновации+добровольчество0,3664'!A491</f>
        <v>0</v>
      </c>
    </row>
    <row r="340" spans="1:5" hidden="1" x14ac:dyDescent="0.25">
      <c r="C340" s="110">
        <f>'инновации+добровольчество0,3664'!A492</f>
        <v>0</v>
      </c>
    </row>
    <row r="341" spans="1:5" hidden="1" x14ac:dyDescent="0.25">
      <c r="C341" s="110">
        <f>'инновации+добровольчество0,3664'!A493</f>
        <v>0</v>
      </c>
    </row>
    <row r="342" spans="1:5" hidden="1" x14ac:dyDescent="0.25">
      <c r="C342" s="110">
        <f>'инновации+добровольчество0,3664'!A494</f>
        <v>0</v>
      </c>
    </row>
    <row r="343" spans="1:5" hidden="1" x14ac:dyDescent="0.25">
      <c r="C343" s="110">
        <f>'инновации+добровольчество0,3664'!A495</f>
        <v>0</v>
      </c>
    </row>
    <row r="344" spans="1:5" hidden="1" x14ac:dyDescent="0.25">
      <c r="C344" s="110">
        <f>'инновации+добровольчество0,3664'!A496</f>
        <v>0</v>
      </c>
    </row>
    <row r="345" spans="1:5" hidden="1" x14ac:dyDescent="0.25">
      <c r="C345" s="110">
        <f>'инновации+добровольчество0,3664'!A497</f>
        <v>0</v>
      </c>
    </row>
    <row r="346" spans="1:5" hidden="1" x14ac:dyDescent="0.25">
      <c r="C346" s="110">
        <f>'инновации+добровольчество0,3664'!A498</f>
        <v>0</v>
      </c>
    </row>
    <row r="347" spans="1:5" hidden="1" x14ac:dyDescent="0.25">
      <c r="C347" s="110">
        <f>'инновации+добровольчество0,3664'!A499</f>
        <v>0</v>
      </c>
    </row>
    <row r="348" spans="1:5" hidden="1" x14ac:dyDescent="0.25">
      <c r="C348" s="110">
        <f>'инновации+добровольчество0,3664'!A500</f>
        <v>0</v>
      </c>
    </row>
    <row r="349" spans="1:5" hidden="1" x14ac:dyDescent="0.25">
      <c r="C349" s="110">
        <f>'инновации+добровольчество0,3664'!A501</f>
        <v>0</v>
      </c>
    </row>
    <row r="350" spans="1:5" hidden="1" x14ac:dyDescent="0.25">
      <c r="C350" s="110">
        <f>'инновации+добровольчество0,3664'!A502</f>
        <v>0</v>
      </c>
    </row>
    <row r="351" spans="1:5" hidden="1" x14ac:dyDescent="0.25">
      <c r="C351" s="110">
        <f>'инновации+добровольчество0,3664'!A503</f>
        <v>0</v>
      </c>
    </row>
    <row r="352" spans="1:5" hidden="1" x14ac:dyDescent="0.25">
      <c r="C352" s="110">
        <f>'инновации+добровольчество0,3664'!A504</f>
        <v>0</v>
      </c>
    </row>
    <row r="353" spans="3:3" hidden="1" x14ac:dyDescent="0.25">
      <c r="C353" s="110">
        <f>'инновации+добровольчество0,3664'!A505</f>
        <v>0</v>
      </c>
    </row>
    <row r="354" spans="3:3" hidden="1" x14ac:dyDescent="0.25">
      <c r="C354" s="110">
        <f>'инновации+добровольчество0,3664'!A506</f>
        <v>0</v>
      </c>
    </row>
    <row r="355" spans="3:3" hidden="1" x14ac:dyDescent="0.25">
      <c r="C355" s="110">
        <f>'инновации+добровольчество0,3664'!A507</f>
        <v>0</v>
      </c>
    </row>
    <row r="356" spans="3:3" hidden="1" x14ac:dyDescent="0.25">
      <c r="C356" s="110">
        <f>'инновации+добровольчество0,3664'!A508</f>
        <v>0</v>
      </c>
    </row>
    <row r="357" spans="3:3" hidden="1" x14ac:dyDescent="0.25">
      <c r="C357" s="110">
        <f>'инновации+добровольчество0,3664'!A509</f>
        <v>0</v>
      </c>
    </row>
    <row r="358" spans="3:3" hidden="1" x14ac:dyDescent="0.25">
      <c r="C358" s="110">
        <f>'инновации+добровольчество0,3664'!A510</f>
        <v>0</v>
      </c>
    </row>
    <row r="359" spans="3:3" hidden="1" x14ac:dyDescent="0.25">
      <c r="C359" s="110">
        <f>'инновации+добровольчество0,3664'!A511</f>
        <v>0</v>
      </c>
    </row>
    <row r="360" spans="3:3" hidden="1" x14ac:dyDescent="0.25">
      <c r="C360" s="110">
        <f>'инновации+добровольчество0,3664'!A512</f>
        <v>0</v>
      </c>
    </row>
    <row r="361" spans="3:3" hidden="1" x14ac:dyDescent="0.25">
      <c r="C361" s="110">
        <f>'инновации+добровольчество0,3664'!A513</f>
        <v>0</v>
      </c>
    </row>
    <row r="362" spans="3:3" hidden="1" x14ac:dyDescent="0.25">
      <c r="C362" s="110">
        <f>'инновации+добровольчество0,3664'!A514</f>
        <v>0</v>
      </c>
    </row>
    <row r="363" spans="3:3" hidden="1" x14ac:dyDescent="0.25">
      <c r="C363" s="110">
        <f>'инновации+добровольчество0,3664'!A515</f>
        <v>0</v>
      </c>
    </row>
    <row r="364" spans="3:3" hidden="1" x14ac:dyDescent="0.25">
      <c r="C364" s="110">
        <f>'инновации+добровольчество0,3664'!A516</f>
        <v>0</v>
      </c>
    </row>
    <row r="365" spans="3:3" hidden="1" x14ac:dyDescent="0.25">
      <c r="C365" s="110">
        <f>'инновации+добровольчество0,3664'!A517</f>
        <v>0</v>
      </c>
    </row>
    <row r="366" spans="3:3" hidden="1" x14ac:dyDescent="0.25">
      <c r="C366" s="110">
        <f>'инновации+добровольчество0,3664'!A518</f>
        <v>0</v>
      </c>
    </row>
    <row r="367" spans="3:3" hidden="1" x14ac:dyDescent="0.25">
      <c r="C367" s="110">
        <f>'инновации+добровольчество0,3664'!A519</f>
        <v>0</v>
      </c>
    </row>
    <row r="368" spans="3:3" hidden="1" x14ac:dyDescent="0.25">
      <c r="C368" s="110">
        <f>'инновации+добровольчество0,3664'!A520</f>
        <v>0</v>
      </c>
    </row>
    <row r="369" spans="3:3" hidden="1" x14ac:dyDescent="0.25">
      <c r="C369" s="110">
        <f>'инновации+добровольчество0,3664'!A521</f>
        <v>0</v>
      </c>
    </row>
    <row r="370" spans="3:3" hidden="1" x14ac:dyDescent="0.25">
      <c r="C370" s="110">
        <f>'инновации+добровольчество0,3664'!A522</f>
        <v>0</v>
      </c>
    </row>
    <row r="371" spans="3:3" hidden="1" x14ac:dyDescent="0.25">
      <c r="C371" s="110">
        <f>'инновации+добровольчество0,3664'!A523</f>
        <v>0</v>
      </c>
    </row>
    <row r="372" spans="3:3" hidden="1" x14ac:dyDescent="0.25">
      <c r="C372" s="110">
        <f>'инновации+добровольчество0,3664'!A524</f>
        <v>0</v>
      </c>
    </row>
    <row r="373" spans="3:3" hidden="1" x14ac:dyDescent="0.25">
      <c r="C373" s="110">
        <f>'инновации+добровольчество0,3664'!A525</f>
        <v>0</v>
      </c>
    </row>
    <row r="374" spans="3:3" hidden="1" x14ac:dyDescent="0.25">
      <c r="C374" s="110">
        <f>'инновации+добровольчество0,3664'!A526</f>
        <v>0</v>
      </c>
    </row>
    <row r="375" spans="3:3" hidden="1" x14ac:dyDescent="0.25">
      <c r="C375" s="110">
        <f>'инновации+добровольчество0,3664'!A527</f>
        <v>0</v>
      </c>
    </row>
    <row r="376" spans="3:3" hidden="1" x14ac:dyDescent="0.25">
      <c r="C376" s="110">
        <f>'инновации+добровольчество0,3664'!A528</f>
        <v>0</v>
      </c>
    </row>
    <row r="377" spans="3:3" hidden="1" x14ac:dyDescent="0.25">
      <c r="C377" s="110">
        <f>'инновации+добровольчество0,3664'!A529</f>
        <v>0</v>
      </c>
    </row>
    <row r="378" spans="3:3" hidden="1" x14ac:dyDescent="0.25">
      <c r="C378" s="110">
        <f>'инновации+добровольчество0,3664'!A530</f>
        <v>0</v>
      </c>
    </row>
    <row r="379" spans="3:3" hidden="1" x14ac:dyDescent="0.25">
      <c r="C379" s="110">
        <f>'инновации+добровольчество0,3664'!A531</f>
        <v>0</v>
      </c>
    </row>
  </sheetData>
  <mergeCells count="18">
    <mergeCell ref="C88:E88"/>
    <mergeCell ref="C94:E94"/>
    <mergeCell ref="B7:B338"/>
    <mergeCell ref="A7:A338"/>
    <mergeCell ref="C15:E15"/>
    <mergeCell ref="C33:E33"/>
    <mergeCell ref="C34:E34"/>
    <mergeCell ref="C41:E41"/>
    <mergeCell ref="C75:E75"/>
    <mergeCell ref="C83:E83"/>
    <mergeCell ref="C90:E90"/>
    <mergeCell ref="C97:E97"/>
    <mergeCell ref="C11:E11"/>
    <mergeCell ref="D1:E1"/>
    <mergeCell ref="A3:E3"/>
    <mergeCell ref="A4:E4"/>
    <mergeCell ref="C7:E7"/>
    <mergeCell ref="C8:E8"/>
  </mergeCells>
  <pageMargins left="0.70866141732283472" right="0.70866141732283472" top="0.34" bottom="0.74803149606299213" header="0.16" footer="0.31496062992125984"/>
  <pageSetup paperSize="9" scale="55" fitToHeight="4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K507"/>
  <sheetViews>
    <sheetView view="pageBreakPreview" zoomScale="85" zoomScaleNormal="70" zoomScaleSheetLayoutView="85" workbookViewId="0">
      <selection activeCell="G226" sqref="G226"/>
    </sheetView>
  </sheetViews>
  <sheetFormatPr defaultColWidth="25.375" defaultRowHeight="15" x14ac:dyDescent="0.25"/>
  <cols>
    <col min="1" max="1" width="60.75" style="38" customWidth="1"/>
    <col min="2" max="2" width="16.875" style="38" customWidth="1"/>
    <col min="3" max="3" width="0.25" style="38" hidden="1" customWidth="1"/>
    <col min="4" max="4" width="20.75" style="38" customWidth="1"/>
    <col min="5" max="5" width="21" style="38" customWidth="1"/>
    <col min="6" max="6" width="21.25" style="38" customWidth="1"/>
    <col min="7" max="7" width="22.75" style="39" customWidth="1"/>
    <col min="8" max="8" width="20.75" style="38" customWidth="1"/>
    <col min="9" max="16384" width="25.375" style="38"/>
  </cols>
  <sheetData>
    <row r="1" spans="1:9" x14ac:dyDescent="0.25">
      <c r="A1" s="612" t="str">
        <f>'таланты+инициативы0,2672'!A1:F1</f>
        <v>Учреждение: Муниципальное бюджетное учреждение  «Молодежный центр » Северо- Енисейского района</v>
      </c>
      <c r="B1" s="612"/>
      <c r="C1" s="612"/>
      <c r="D1" s="612"/>
      <c r="E1" s="612"/>
      <c r="F1" s="612"/>
      <c r="G1" s="612"/>
      <c r="H1" s="612"/>
    </row>
    <row r="2" spans="1:9" x14ac:dyDescent="0.25">
      <c r="A2" s="316" t="str">
        <f>'таланты+инициативы0,2672'!A2</f>
        <v>на 13.07.2022 год</v>
      </c>
      <c r="B2" s="316"/>
      <c r="C2" s="316"/>
      <c r="D2" s="316"/>
    </row>
    <row r="3" spans="1:9" ht="48" customHeight="1" x14ac:dyDescent="0.25">
      <c r="A3" s="40" t="s">
        <v>213</v>
      </c>
      <c r="B3" s="612" t="s">
        <v>50</v>
      </c>
      <c r="C3" s="612"/>
      <c r="D3" s="612"/>
      <c r="E3" s="612"/>
      <c r="F3" s="612"/>
      <c r="G3" s="612"/>
      <c r="H3" s="612"/>
      <c r="I3" s="169"/>
    </row>
    <row r="4" spans="1:9" x14ac:dyDescent="0.25">
      <c r="A4" s="613" t="s">
        <v>219</v>
      </c>
      <c r="B4" s="613"/>
      <c r="C4" s="613"/>
      <c r="D4" s="613"/>
      <c r="E4" s="613"/>
    </row>
    <row r="5" spans="1:9" x14ac:dyDescent="0.25">
      <c r="A5" s="614" t="s">
        <v>43</v>
      </c>
      <c r="B5" s="614"/>
      <c r="C5" s="614"/>
      <c r="D5" s="614"/>
      <c r="E5" s="614"/>
    </row>
    <row r="6" spans="1:9" x14ac:dyDescent="0.25">
      <c r="A6" s="614" t="s">
        <v>199</v>
      </c>
      <c r="B6" s="614"/>
      <c r="C6" s="614"/>
      <c r="D6" s="614"/>
      <c r="E6" s="614"/>
    </row>
    <row r="7" spans="1:9" ht="29.25" customHeight="1" x14ac:dyDescent="0.25">
      <c r="A7" s="615" t="s">
        <v>218</v>
      </c>
      <c r="B7" s="615"/>
      <c r="C7" s="615"/>
      <c r="D7" s="615"/>
      <c r="E7" s="615"/>
    </row>
    <row r="8" spans="1:9" ht="15.75" x14ac:dyDescent="0.25">
      <c r="A8" s="615" t="s">
        <v>47</v>
      </c>
      <c r="B8" s="615"/>
      <c r="C8" s="615"/>
      <c r="D8" s="615"/>
      <c r="E8" s="615"/>
      <c r="F8" s="3"/>
    </row>
    <row r="9" spans="1:9" ht="31.5" x14ac:dyDescent="0.25">
      <c r="A9" s="100" t="s">
        <v>34</v>
      </c>
      <c r="B9" s="68" t="s">
        <v>9</v>
      </c>
      <c r="C9" s="69"/>
      <c r="D9" s="621" t="s">
        <v>10</v>
      </c>
      <c r="E9" s="622"/>
      <c r="F9" s="315" t="s">
        <v>9</v>
      </c>
    </row>
    <row r="10" spans="1:9" ht="15.75" x14ac:dyDescent="0.25">
      <c r="A10" s="100"/>
      <c r="B10" s="363"/>
      <c r="C10" s="363"/>
      <c r="D10" s="623" t="s">
        <v>187</v>
      </c>
      <c r="E10" s="624"/>
      <c r="F10" s="70">
        <v>1</v>
      </c>
    </row>
    <row r="11" spans="1:9" ht="15.75" x14ac:dyDescent="0.25">
      <c r="A11" s="68" t="s">
        <v>93</v>
      </c>
      <c r="B11" s="363">
        <v>1</v>
      </c>
      <c r="C11" s="363"/>
      <c r="D11" s="318" t="str">
        <f>'[1]2016'!$AE$25</f>
        <v>Водитель</v>
      </c>
      <c r="E11" s="319"/>
      <c r="F11" s="363">
        <v>1</v>
      </c>
    </row>
    <row r="12" spans="1:9" ht="26.45" customHeight="1" x14ac:dyDescent="0.25">
      <c r="A12" s="68" t="str">
        <f>'[1]2016'!$AE$19</f>
        <v>Специалист по работе с молодежью</v>
      </c>
      <c r="B12" s="363">
        <v>5.6</v>
      </c>
      <c r="C12" s="363"/>
      <c r="D12" s="625" t="s">
        <v>87</v>
      </c>
      <c r="E12" s="626"/>
      <c r="F12" s="363">
        <v>0.5</v>
      </c>
    </row>
    <row r="13" spans="1:9" ht="15.6" customHeight="1" x14ac:dyDescent="0.25">
      <c r="A13" s="68"/>
      <c r="B13" s="363"/>
      <c r="C13" s="363"/>
      <c r="D13" s="318" t="str">
        <f>'[1]2016'!$AE$26</f>
        <v xml:space="preserve">Уборщик служебных помещений </v>
      </c>
      <c r="E13" s="319"/>
      <c r="F13" s="363">
        <v>1</v>
      </c>
    </row>
    <row r="14" spans="1:9" ht="15.75" x14ac:dyDescent="0.25">
      <c r="A14" s="71" t="s">
        <v>57</v>
      </c>
      <c r="B14" s="72">
        <f>SUM(B10:B12)</f>
        <v>6.6</v>
      </c>
      <c r="C14" s="71"/>
      <c r="D14" s="627" t="s">
        <v>57</v>
      </c>
      <c r="E14" s="628"/>
      <c r="F14" s="72">
        <f>SUM(F10:F13)</f>
        <v>3.5</v>
      </c>
    </row>
    <row r="15" spans="1:9" x14ac:dyDescent="0.25">
      <c r="A15" s="41" t="str">
        <f>'патриотика0,3664'!A14</f>
        <v>Затраты на оплату труда работников, непосредственно связанных с выполнением работы</v>
      </c>
    </row>
    <row r="16" spans="1:9" x14ac:dyDescent="0.25">
      <c r="A16" s="616" t="s">
        <v>338</v>
      </c>
      <c r="B16" s="616"/>
      <c r="C16" s="616"/>
      <c r="D16" s="616"/>
      <c r="E16" s="616"/>
      <c r="F16" s="616"/>
    </row>
    <row r="17" spans="1:9" ht="15.75" x14ac:dyDescent="0.25">
      <c r="A17" s="10" t="s">
        <v>334</v>
      </c>
      <c r="B17" s="42"/>
      <c r="C17" s="42"/>
      <c r="D17" s="42"/>
    </row>
    <row r="18" spans="1:9" x14ac:dyDescent="0.25">
      <c r="A18" s="617" t="s">
        <v>45</v>
      </c>
      <c r="B18" s="617"/>
      <c r="C18" s="617"/>
      <c r="D18" s="617"/>
      <c r="E18" s="617"/>
      <c r="F18" s="617"/>
    </row>
    <row r="19" spans="1:9" x14ac:dyDescent="0.25">
      <c r="A19" s="611"/>
      <c r="B19" s="611"/>
      <c r="C19" s="331"/>
      <c r="D19" s="43">
        <v>0.3664</v>
      </c>
      <c r="E19" s="43"/>
    </row>
    <row r="20" spans="1:9" ht="15.6" customHeight="1" x14ac:dyDescent="0.25">
      <c r="A20" s="576" t="s">
        <v>0</v>
      </c>
      <c r="B20" s="576" t="s">
        <v>1</v>
      </c>
      <c r="C20" s="334"/>
      <c r="D20" s="576" t="s">
        <v>2</v>
      </c>
      <c r="E20" s="594" t="s">
        <v>3</v>
      </c>
      <c r="F20" s="595"/>
      <c r="G20" s="598" t="s">
        <v>35</v>
      </c>
      <c r="H20" s="334" t="s">
        <v>5</v>
      </c>
      <c r="I20" s="576" t="s">
        <v>6</v>
      </c>
    </row>
    <row r="21" spans="1:9" ht="30" x14ac:dyDescent="0.25">
      <c r="A21" s="576"/>
      <c r="B21" s="576"/>
      <c r="C21" s="334"/>
      <c r="D21" s="576"/>
      <c r="E21" s="334" t="s">
        <v>335</v>
      </c>
      <c r="F21" s="334" t="s">
        <v>324</v>
      </c>
      <c r="G21" s="598"/>
      <c r="H21" s="334" t="s">
        <v>51</v>
      </c>
      <c r="I21" s="576"/>
    </row>
    <row r="22" spans="1:9" ht="15.75" customHeight="1" x14ac:dyDescent="0.25">
      <c r="A22" s="576"/>
      <c r="B22" s="576"/>
      <c r="C22" s="334"/>
      <c r="D22" s="576"/>
      <c r="E22" s="334" t="s">
        <v>4</v>
      </c>
      <c r="F22" s="53"/>
      <c r="G22" s="598"/>
      <c r="H22" s="334" t="s">
        <v>337</v>
      </c>
      <c r="I22" s="576"/>
    </row>
    <row r="23" spans="1:9" x14ac:dyDescent="0.25">
      <c r="A23" s="576">
        <v>1</v>
      </c>
      <c r="B23" s="576">
        <v>2</v>
      </c>
      <c r="C23" s="334"/>
      <c r="D23" s="576">
        <v>3</v>
      </c>
      <c r="E23" s="576" t="s">
        <v>336</v>
      </c>
      <c r="F23" s="576">
        <v>5</v>
      </c>
      <c r="G23" s="598" t="s">
        <v>7</v>
      </c>
      <c r="H23" s="334" t="s">
        <v>52</v>
      </c>
      <c r="I23" s="576" t="s">
        <v>53</v>
      </c>
    </row>
    <row r="24" spans="1:9" x14ac:dyDescent="0.25">
      <c r="A24" s="576"/>
      <c r="B24" s="576"/>
      <c r="C24" s="334"/>
      <c r="D24" s="576"/>
      <c r="E24" s="576"/>
      <c r="F24" s="576"/>
      <c r="G24" s="598"/>
      <c r="H24" s="54">
        <v>1775.4</v>
      </c>
      <c r="I24" s="576"/>
    </row>
    <row r="25" spans="1:9" x14ac:dyDescent="0.25">
      <c r="A25" s="55" t="str">
        <f>'патриотика0,3664'!A24</f>
        <v>Методист</v>
      </c>
      <c r="B25" s="87">
        <f>'патриотика0,3664'!B24</f>
        <v>70163.8</v>
      </c>
      <c r="C25" s="87"/>
      <c r="D25" s="334">
        <f>'патриотика0,3664'!D24</f>
        <v>0.3664</v>
      </c>
      <c r="E25" s="56">
        <f>'патриотика0,3664'!E24</f>
        <v>650.14016000000004</v>
      </c>
      <c r="F25" s="57">
        <v>1</v>
      </c>
      <c r="G25" s="58">
        <v>650.1</v>
      </c>
      <c r="H25" s="56">
        <v>561.70000000000005</v>
      </c>
      <c r="I25" s="56">
        <f>'патриотика0,3664'!I24</f>
        <v>428043.03698368004</v>
      </c>
    </row>
    <row r="26" spans="1:9" x14ac:dyDescent="0.25">
      <c r="A26" s="124" t="str">
        <f>A12</f>
        <v>Специалист по работе с молодежью</v>
      </c>
      <c r="B26" s="170">
        <f>'патриотика0,3664'!B25</f>
        <v>50029.599999999999</v>
      </c>
      <c r="C26" s="170"/>
      <c r="D26" s="503">
        <f>'патриотика0,3664'!D25</f>
        <v>2.0518399999999999</v>
      </c>
      <c r="E26" s="56">
        <f>'патриотика0,3664'!E25</f>
        <v>3640.7848960000001</v>
      </c>
      <c r="F26" s="57">
        <v>1</v>
      </c>
      <c r="G26" s="58">
        <f>'патриотика0,3664'!G25</f>
        <v>3640.7848960000001</v>
      </c>
      <c r="H26" s="56">
        <f>B26*1.302/1774.4*12</f>
        <v>440.52213165013529</v>
      </c>
      <c r="I26" s="56">
        <f>'патриотика0,3664'!I25</f>
        <v>1670941.6732655363</v>
      </c>
    </row>
    <row r="27" spans="1:9" x14ac:dyDescent="0.25">
      <c r="A27" s="55" t="s">
        <v>8</v>
      </c>
      <c r="B27" s="58"/>
      <c r="C27" s="58"/>
      <c r="D27" s="334"/>
      <c r="E27" s="56"/>
      <c r="F27" s="57"/>
      <c r="G27" s="171"/>
      <c r="H27" s="88"/>
      <c r="I27" s="282">
        <f>SUM(I25:I26)</f>
        <v>2098984.7102492163</v>
      </c>
    </row>
    <row r="28" spans="1:9" x14ac:dyDescent="0.25">
      <c r="A28" s="145"/>
      <c r="B28" s="146"/>
      <c r="C28" s="146"/>
      <c r="D28" s="347"/>
      <c r="E28" s="147"/>
      <c r="F28" s="148"/>
      <c r="G28" s="172"/>
      <c r="H28" s="173"/>
    </row>
    <row r="29" spans="1:9" ht="14.45" hidden="1" customHeight="1" x14ac:dyDescent="0.25">
      <c r="A29" s="600" t="s">
        <v>166</v>
      </c>
      <c r="B29" s="600"/>
      <c r="C29" s="600"/>
      <c r="D29" s="600"/>
      <c r="E29" s="600"/>
      <c r="F29" s="600"/>
      <c r="G29" s="600"/>
      <c r="H29" s="600"/>
      <c r="I29" s="150"/>
    </row>
    <row r="30" spans="1:9" hidden="1" x14ac:dyDescent="0.25">
      <c r="A30" s="601" t="s">
        <v>60</v>
      </c>
      <c r="B30" s="604" t="s">
        <v>155</v>
      </c>
      <c r="C30" s="604"/>
      <c r="D30" s="604" t="s">
        <v>156</v>
      </c>
      <c r="E30" s="604"/>
      <c r="F30" s="604"/>
      <c r="G30" s="629"/>
      <c r="H30" s="629"/>
    </row>
    <row r="31" spans="1:9" hidden="1" x14ac:dyDescent="0.25">
      <c r="A31" s="602"/>
      <c r="B31" s="604"/>
      <c r="C31" s="604"/>
      <c r="D31" s="604" t="s">
        <v>157</v>
      </c>
      <c r="E31" s="601" t="s">
        <v>158</v>
      </c>
      <c r="F31" s="630" t="s">
        <v>159</v>
      </c>
      <c r="G31" s="601" t="s">
        <v>165</v>
      </c>
      <c r="H31" s="601" t="s">
        <v>6</v>
      </c>
    </row>
    <row r="32" spans="1:9" hidden="1" x14ac:dyDescent="0.25">
      <c r="A32" s="603"/>
      <c r="B32" s="604"/>
      <c r="C32" s="604"/>
      <c r="D32" s="604"/>
      <c r="E32" s="603"/>
      <c r="F32" s="630"/>
      <c r="G32" s="603"/>
      <c r="H32" s="603"/>
    </row>
    <row r="33" spans="1:11" hidden="1" x14ac:dyDescent="0.25">
      <c r="A33" s="324">
        <v>1</v>
      </c>
      <c r="B33" s="577">
        <v>2</v>
      </c>
      <c r="C33" s="578"/>
      <c r="D33" s="324">
        <v>3</v>
      </c>
      <c r="E33" s="324">
        <v>4</v>
      </c>
      <c r="F33" s="324">
        <v>5</v>
      </c>
      <c r="G33" s="175">
        <v>6</v>
      </c>
      <c r="H33" s="175">
        <v>7</v>
      </c>
    </row>
    <row r="34" spans="1:11" hidden="1" x14ac:dyDescent="0.25">
      <c r="A34" s="322" t="s">
        <v>93</v>
      </c>
      <c r="B34" s="322">
        <v>0.36699999999999999</v>
      </c>
      <c r="C34" s="323">
        <v>1</v>
      </c>
      <c r="D34" s="149">
        <v>2074.6</v>
      </c>
      <c r="E34" s="111">
        <f t="shared" ref="E34:E35" si="0">D34*12</f>
        <v>24895.199999999997</v>
      </c>
      <c r="F34" s="149">
        <f>18363.9*0.367</f>
        <v>6739.5513000000001</v>
      </c>
      <c r="G34" s="176">
        <f>F34*30.2%</f>
        <v>2035.3444926</v>
      </c>
      <c r="H34" s="176">
        <f>F34+G34</f>
        <v>8774.8957926000003</v>
      </c>
    </row>
    <row r="35" spans="1:11" hidden="1" x14ac:dyDescent="0.25">
      <c r="A35" s="322" t="s">
        <v>161</v>
      </c>
      <c r="B35" s="577">
        <f>5.6*0.367</f>
        <v>2.0551999999999997</v>
      </c>
      <c r="C35" s="578"/>
      <c r="D35" s="149">
        <f>1302.85*B35</f>
        <v>2677.6173199999994</v>
      </c>
      <c r="E35" s="111">
        <f t="shared" si="0"/>
        <v>32131.407839999993</v>
      </c>
      <c r="F35" s="149">
        <f>64311.87*0.367</f>
        <v>23602.456290000002</v>
      </c>
      <c r="G35" s="176">
        <f>F35*30.2%</f>
        <v>7127.9417995800004</v>
      </c>
      <c r="H35" s="176">
        <f>F35+G35</f>
        <v>30730.398089580001</v>
      </c>
    </row>
    <row r="36" spans="1:11" hidden="1" x14ac:dyDescent="0.25">
      <c r="A36" s="320"/>
      <c r="B36" s="579">
        <f>SUM(B34:C35)</f>
        <v>3.4221999999999997</v>
      </c>
      <c r="C36" s="579"/>
      <c r="D36" s="126">
        <f>SUM(D34:D35)</f>
        <v>4752.2173199999997</v>
      </c>
      <c r="E36" s="126">
        <f>SUM(E34:E35)</f>
        <v>57026.60783999999</v>
      </c>
      <c r="F36" s="126">
        <f>SUM(F34:F35)</f>
        <v>30342.007590000001</v>
      </c>
      <c r="G36" s="126">
        <f>SUM(G34:G35)</f>
        <v>9163.2862921800006</v>
      </c>
      <c r="H36" s="126"/>
    </row>
    <row r="37" spans="1:11" hidden="1" x14ac:dyDescent="0.25">
      <c r="A37" s="145"/>
      <c r="B37" s="146"/>
      <c r="C37" s="146"/>
      <c r="D37" s="347"/>
      <c r="E37" s="147"/>
      <c r="F37" s="148"/>
      <c r="G37" s="172"/>
      <c r="H37" s="173"/>
    </row>
    <row r="38" spans="1:11" ht="14.45" hidden="1" customHeight="1" x14ac:dyDescent="0.25">
      <c r="A38" s="600" t="s">
        <v>170</v>
      </c>
      <c r="B38" s="600"/>
      <c r="C38" s="600"/>
      <c r="D38" s="600"/>
      <c r="E38" s="600"/>
      <c r="F38" s="600"/>
      <c r="G38" s="600"/>
      <c r="H38" s="600"/>
      <c r="I38" s="150"/>
    </row>
    <row r="39" spans="1:11" ht="28.9" hidden="1" customHeight="1" x14ac:dyDescent="0.25">
      <c r="A39" s="601" t="s">
        <v>60</v>
      </c>
      <c r="B39" s="604" t="s">
        <v>155</v>
      </c>
      <c r="C39" s="604"/>
      <c r="D39" s="618" t="s">
        <v>156</v>
      </c>
      <c r="E39" s="619"/>
      <c r="F39" s="325"/>
      <c r="G39" s="38"/>
    </row>
    <row r="40" spans="1:11" ht="14.45" hidden="1" customHeight="1" x14ac:dyDescent="0.25">
      <c r="A40" s="602"/>
      <c r="B40" s="604"/>
      <c r="C40" s="604"/>
      <c r="D40" s="604" t="s">
        <v>157</v>
      </c>
      <c r="E40" s="601" t="s">
        <v>165</v>
      </c>
      <c r="F40" s="601" t="s">
        <v>169</v>
      </c>
      <c r="G40" s="38"/>
    </row>
    <row r="41" spans="1:11" hidden="1" x14ac:dyDescent="0.25">
      <c r="A41" s="603"/>
      <c r="B41" s="604"/>
      <c r="C41" s="604"/>
      <c r="D41" s="604"/>
      <c r="E41" s="603"/>
      <c r="F41" s="603"/>
      <c r="G41" s="38"/>
    </row>
    <row r="42" spans="1:11" hidden="1" x14ac:dyDescent="0.25">
      <c r="A42" s="324">
        <v>1</v>
      </c>
      <c r="B42" s="577">
        <v>2</v>
      </c>
      <c r="C42" s="578"/>
      <c r="D42" s="324">
        <v>3</v>
      </c>
      <c r="E42" s="175">
        <v>6</v>
      </c>
      <c r="F42" s="175">
        <v>7</v>
      </c>
      <c r="G42" s="38"/>
    </row>
    <row r="43" spans="1:11" hidden="1" x14ac:dyDescent="0.25">
      <c r="A43" s="322" t="s">
        <v>161</v>
      </c>
      <c r="B43" s="577">
        <f>5.6*0.367</f>
        <v>2.0551999999999997</v>
      </c>
      <c r="C43" s="578"/>
      <c r="D43" s="149">
        <v>4218.1400000000003</v>
      </c>
      <c r="E43" s="176">
        <f>D43*30.2%</f>
        <v>1273.8782800000001</v>
      </c>
      <c r="F43" s="176">
        <f>(E43+D43)*B43*12+0.64</f>
        <v>135446.991628672</v>
      </c>
      <c r="G43" s="38"/>
    </row>
    <row r="44" spans="1:11" hidden="1" x14ac:dyDescent="0.25">
      <c r="A44" s="320"/>
      <c r="B44" s="579">
        <f>SUM(B43:C43)</f>
        <v>2.0551999999999997</v>
      </c>
      <c r="C44" s="579"/>
      <c r="D44" s="126">
        <f>SUM(D43:D43)</f>
        <v>4218.1400000000003</v>
      </c>
      <c r="E44" s="126">
        <f>SUM(E43:E43)</f>
        <v>1273.8782800000001</v>
      </c>
      <c r="F44" s="126"/>
      <c r="G44" s="38"/>
    </row>
    <row r="45" spans="1:11" x14ac:dyDescent="0.25">
      <c r="A45" s="145"/>
      <c r="B45" s="146"/>
      <c r="C45" s="146"/>
      <c r="D45" s="347"/>
      <c r="E45" s="147"/>
      <c r="F45" s="148"/>
      <c r="G45" s="172"/>
      <c r="H45" s="173"/>
      <c r="J45" s="177">
        <f>I27</f>
        <v>2098984.7102492163</v>
      </c>
    </row>
    <row r="46" spans="1:11" x14ac:dyDescent="0.25">
      <c r="A46" s="145"/>
      <c r="B46" s="146"/>
      <c r="C46" s="146"/>
      <c r="D46" s="347"/>
      <c r="E46" s="147"/>
      <c r="F46" s="148"/>
      <c r="G46" s="172"/>
      <c r="H46" s="173"/>
      <c r="J46" s="39">
        <f>I145</f>
        <v>1043794.7270095361</v>
      </c>
    </row>
    <row r="47" spans="1:11" x14ac:dyDescent="0.25">
      <c r="A47" s="599" t="s">
        <v>59</v>
      </c>
      <c r="B47" s="599"/>
      <c r="C47" s="599"/>
      <c r="D47" s="599"/>
      <c r="E47" s="599"/>
      <c r="F47" s="599"/>
      <c r="J47" s="39">
        <f>J45+J46</f>
        <v>3142779.4372587525</v>
      </c>
      <c r="K47" s="38" t="s">
        <v>104</v>
      </c>
    </row>
    <row r="48" spans="1:11" x14ac:dyDescent="0.25">
      <c r="A48" s="332" t="s">
        <v>81</v>
      </c>
      <c r="B48" s="44" t="s">
        <v>246</v>
      </c>
      <c r="C48" s="44"/>
      <c r="D48" s="44"/>
      <c r="E48" s="45"/>
      <c r="F48" s="45"/>
      <c r="J48" s="39">
        <v>2948801.56</v>
      </c>
      <c r="K48" s="38" t="s">
        <v>105</v>
      </c>
    </row>
    <row r="49" spans="1:10" x14ac:dyDescent="0.25">
      <c r="D49" s="46">
        <f>D19</f>
        <v>0.3664</v>
      </c>
    </row>
    <row r="50" spans="1:10" x14ac:dyDescent="0.25">
      <c r="A50" s="576" t="s">
        <v>27</v>
      </c>
      <c r="B50" s="576"/>
      <c r="C50" s="334"/>
      <c r="D50" s="576" t="s">
        <v>11</v>
      </c>
      <c r="E50" s="596" t="s">
        <v>48</v>
      </c>
      <c r="F50" s="596" t="s">
        <v>15</v>
      </c>
      <c r="G50" s="580" t="s">
        <v>6</v>
      </c>
      <c r="J50" s="39">
        <f>J48-J47</f>
        <v>-193977.87725875247</v>
      </c>
    </row>
    <row r="51" spans="1:10" hidden="1" x14ac:dyDescent="0.25">
      <c r="A51" s="576"/>
      <c r="B51" s="576"/>
      <c r="C51" s="334"/>
      <c r="D51" s="576"/>
      <c r="E51" s="597"/>
      <c r="F51" s="597"/>
      <c r="G51" s="581"/>
    </row>
    <row r="52" spans="1:10" x14ac:dyDescent="0.25">
      <c r="A52" s="594">
        <v>1</v>
      </c>
      <c r="B52" s="595"/>
      <c r="C52" s="329"/>
      <c r="D52" s="334">
        <v>2</v>
      </c>
      <c r="E52" s="57">
        <v>3</v>
      </c>
      <c r="F52" s="334">
        <v>4</v>
      </c>
      <c r="G52" s="59" t="s">
        <v>68</v>
      </c>
    </row>
    <row r="53" spans="1:10" ht="15.75" x14ac:dyDescent="0.25">
      <c r="A53" s="322" t="s">
        <v>188</v>
      </c>
      <c r="B53" s="348"/>
      <c r="C53" s="348"/>
      <c r="D53" s="324" t="s">
        <v>190</v>
      </c>
      <c r="E53" s="227">
        <f>19*D49*4</f>
        <v>27.846399999999999</v>
      </c>
      <c r="F53" s="433">
        <v>450</v>
      </c>
      <c r="G53" s="59">
        <f>E53*F53</f>
        <v>12530.88</v>
      </c>
    </row>
    <row r="54" spans="1:10" ht="15.75" x14ac:dyDescent="0.25">
      <c r="A54" s="322" t="s">
        <v>189</v>
      </c>
      <c r="B54" s="348"/>
      <c r="C54" s="348"/>
      <c r="D54" s="324" t="s">
        <v>39</v>
      </c>
      <c r="E54" s="227">
        <f>19*D49</f>
        <v>6.9615999999999998</v>
      </c>
      <c r="F54" s="433">
        <v>7000</v>
      </c>
      <c r="G54" s="59">
        <f t="shared" ref="G54:G55" si="1">E54*F54</f>
        <v>48731.199999999997</v>
      </c>
    </row>
    <row r="55" spans="1:10" ht="15.75" x14ac:dyDescent="0.25">
      <c r="A55" s="322" t="s">
        <v>245</v>
      </c>
      <c r="B55" s="348"/>
      <c r="C55" s="348"/>
      <c r="D55" s="324" t="s">
        <v>190</v>
      </c>
      <c r="E55" s="227">
        <f>19*3*D49</f>
        <v>20.884799999999998</v>
      </c>
      <c r="F55" s="433">
        <v>2000</v>
      </c>
      <c r="G55" s="59">
        <f t="shared" si="1"/>
        <v>41769.599999999999</v>
      </c>
    </row>
    <row r="56" spans="1:10" x14ac:dyDescent="0.25">
      <c r="A56" s="562" t="s">
        <v>58</v>
      </c>
      <c r="B56" s="563"/>
      <c r="C56" s="333"/>
      <c r="D56" s="60"/>
      <c r="E56" s="406"/>
      <c r="F56" s="406"/>
      <c r="G56" s="276">
        <f>SUM(G53:G55)</f>
        <v>103031.67999999999</v>
      </c>
    </row>
    <row r="57" spans="1:10" x14ac:dyDescent="0.25">
      <c r="A57" s="61"/>
      <c r="B57" s="61"/>
      <c r="C57" s="61"/>
      <c r="D57" s="62"/>
      <c r="E57" s="62"/>
      <c r="F57" s="62"/>
      <c r="G57" s="63"/>
    </row>
    <row r="58" spans="1:10" x14ac:dyDescent="0.25">
      <c r="A58" s="599" t="s">
        <v>82</v>
      </c>
      <c r="B58" s="599"/>
      <c r="C58" s="599"/>
      <c r="D58" s="599"/>
      <c r="E58" s="599"/>
      <c r="F58" s="599"/>
    </row>
    <row r="59" spans="1:10" ht="14.45" customHeight="1" x14ac:dyDescent="0.25">
      <c r="D59" s="46"/>
      <c r="F59" s="38">
        <v>1</v>
      </c>
    </row>
    <row r="60" spans="1:10" x14ac:dyDescent="0.25">
      <c r="A60" s="576" t="s">
        <v>120</v>
      </c>
      <c r="B60" s="576"/>
      <c r="C60" s="334"/>
      <c r="D60" s="576" t="s">
        <v>11</v>
      </c>
      <c r="E60" s="596" t="s">
        <v>48</v>
      </c>
      <c r="F60" s="596" t="s">
        <v>15</v>
      </c>
      <c r="G60" s="580" t="s">
        <v>6</v>
      </c>
    </row>
    <row r="61" spans="1:10" ht="15" hidden="1" customHeight="1" x14ac:dyDescent="0.25">
      <c r="A61" s="576"/>
      <c r="B61" s="576"/>
      <c r="C61" s="334"/>
      <c r="D61" s="576"/>
      <c r="E61" s="597"/>
      <c r="F61" s="597"/>
      <c r="G61" s="581"/>
    </row>
    <row r="62" spans="1:10" x14ac:dyDescent="0.25">
      <c r="A62" s="605">
        <v>1</v>
      </c>
      <c r="B62" s="606"/>
      <c r="C62" s="329"/>
      <c r="D62" s="334">
        <v>2</v>
      </c>
      <c r="E62" s="335">
        <v>3</v>
      </c>
      <c r="F62" s="335">
        <v>4</v>
      </c>
      <c r="G62" s="59" t="s">
        <v>68</v>
      </c>
    </row>
    <row r="63" spans="1:10" ht="18.75" x14ac:dyDescent="0.25">
      <c r="A63" s="791" t="s">
        <v>382</v>
      </c>
      <c r="B63" s="511"/>
      <c r="C63" s="511"/>
      <c r="D63" s="511" t="s">
        <v>84</v>
      </c>
      <c r="E63" s="813">
        <v>10</v>
      </c>
      <c r="F63" s="813">
        <v>850</v>
      </c>
      <c r="G63" s="514">
        <f>E63*F63</f>
        <v>8500</v>
      </c>
    </row>
    <row r="64" spans="1:10" ht="18.75" x14ac:dyDescent="0.25">
      <c r="A64" s="791" t="s">
        <v>383</v>
      </c>
      <c r="B64" s="511"/>
      <c r="C64" s="511"/>
      <c r="D64" s="511" t="s">
        <v>84</v>
      </c>
      <c r="E64" s="813">
        <v>10</v>
      </c>
      <c r="F64" s="813">
        <v>850</v>
      </c>
      <c r="G64" s="514">
        <f t="shared" ref="G64:G124" si="2">E64*F64</f>
        <v>8500</v>
      </c>
    </row>
    <row r="65" spans="1:7" ht="18.75" x14ac:dyDescent="0.25">
      <c r="A65" s="791" t="s">
        <v>384</v>
      </c>
      <c r="B65" s="511"/>
      <c r="C65" s="511"/>
      <c r="D65" s="511" t="s">
        <v>84</v>
      </c>
      <c r="E65" s="813">
        <v>1</v>
      </c>
      <c r="F65" s="813">
        <v>5100</v>
      </c>
      <c r="G65" s="514">
        <f t="shared" si="2"/>
        <v>5100</v>
      </c>
    </row>
    <row r="66" spans="1:7" ht="18.75" x14ac:dyDescent="0.25">
      <c r="A66" s="791" t="s">
        <v>385</v>
      </c>
      <c r="B66" s="511"/>
      <c r="C66" s="511"/>
      <c r="D66" s="511" t="s">
        <v>84</v>
      </c>
      <c r="E66" s="813">
        <v>100</v>
      </c>
      <c r="F66" s="813">
        <v>11</v>
      </c>
      <c r="G66" s="514">
        <f t="shared" si="2"/>
        <v>1100</v>
      </c>
    </row>
    <row r="67" spans="1:7" ht="18.75" x14ac:dyDescent="0.25">
      <c r="A67" s="791" t="s">
        <v>386</v>
      </c>
      <c r="B67" s="511"/>
      <c r="C67" s="511"/>
      <c r="D67" s="511" t="s">
        <v>84</v>
      </c>
      <c r="E67" s="813">
        <v>1</v>
      </c>
      <c r="F67" s="813">
        <v>10500</v>
      </c>
      <c r="G67" s="514">
        <f t="shared" si="2"/>
        <v>10500</v>
      </c>
    </row>
    <row r="68" spans="1:7" ht="18.75" x14ac:dyDescent="0.25">
      <c r="A68" s="791" t="s">
        <v>387</v>
      </c>
      <c r="B68" s="511"/>
      <c r="C68" s="511"/>
      <c r="D68" s="511" t="s">
        <v>84</v>
      </c>
      <c r="E68" s="813">
        <v>20</v>
      </c>
      <c r="F68" s="813">
        <v>330</v>
      </c>
      <c r="G68" s="514">
        <f t="shared" si="2"/>
        <v>6600</v>
      </c>
    </row>
    <row r="69" spans="1:7" ht="18.75" x14ac:dyDescent="0.25">
      <c r="A69" s="811" t="s">
        <v>388</v>
      </c>
      <c r="B69" s="511"/>
      <c r="C69" s="511"/>
      <c r="D69" s="511" t="s">
        <v>84</v>
      </c>
      <c r="E69" s="813">
        <v>1</v>
      </c>
      <c r="F69" s="813">
        <v>4100</v>
      </c>
      <c r="G69" s="514">
        <f t="shared" si="2"/>
        <v>4100</v>
      </c>
    </row>
    <row r="70" spans="1:7" ht="18.75" x14ac:dyDescent="0.25">
      <c r="A70" s="811" t="s">
        <v>389</v>
      </c>
      <c r="B70" s="511"/>
      <c r="C70" s="511"/>
      <c r="D70" s="511" t="s">
        <v>84</v>
      </c>
      <c r="E70" s="813">
        <v>1</v>
      </c>
      <c r="F70" s="813">
        <v>2200</v>
      </c>
      <c r="G70" s="514">
        <f t="shared" si="2"/>
        <v>2200</v>
      </c>
    </row>
    <row r="71" spans="1:7" ht="18.75" x14ac:dyDescent="0.25">
      <c r="A71" s="787" t="s">
        <v>390</v>
      </c>
      <c r="B71" s="511"/>
      <c r="C71" s="511"/>
      <c r="D71" s="511" t="s">
        <v>84</v>
      </c>
      <c r="E71" s="813">
        <v>30</v>
      </c>
      <c r="F71" s="813">
        <v>800</v>
      </c>
      <c r="G71" s="514">
        <f t="shared" si="2"/>
        <v>24000</v>
      </c>
    </row>
    <row r="72" spans="1:7" ht="18.75" x14ac:dyDescent="0.25">
      <c r="A72" s="787" t="s">
        <v>391</v>
      </c>
      <c r="B72" s="511"/>
      <c r="C72" s="511"/>
      <c r="D72" s="511" t="s">
        <v>84</v>
      </c>
      <c r="E72" s="813">
        <v>2</v>
      </c>
      <c r="F72" s="813">
        <v>4000</v>
      </c>
      <c r="G72" s="514">
        <f t="shared" si="2"/>
        <v>8000</v>
      </c>
    </row>
    <row r="73" spans="1:7" ht="18.75" x14ac:dyDescent="0.25">
      <c r="A73" s="787" t="s">
        <v>392</v>
      </c>
      <c r="B73" s="511"/>
      <c r="C73" s="511"/>
      <c r="D73" s="511" t="s">
        <v>84</v>
      </c>
      <c r="E73" s="813">
        <v>10</v>
      </c>
      <c r="F73" s="813">
        <v>190</v>
      </c>
      <c r="G73" s="514">
        <f t="shared" si="2"/>
        <v>1900</v>
      </c>
    </row>
    <row r="74" spans="1:7" ht="18.75" x14ac:dyDescent="0.25">
      <c r="A74" s="787" t="s">
        <v>393</v>
      </c>
      <c r="B74" s="511"/>
      <c r="C74" s="511"/>
      <c r="D74" s="511" t="s">
        <v>84</v>
      </c>
      <c r="E74" s="813">
        <v>4000</v>
      </c>
      <c r="F74" s="813">
        <v>0.65</v>
      </c>
      <c r="G74" s="514">
        <f t="shared" si="2"/>
        <v>2600</v>
      </c>
    </row>
    <row r="75" spans="1:7" ht="18.75" x14ac:dyDescent="0.25">
      <c r="A75" s="787" t="s">
        <v>394</v>
      </c>
      <c r="B75" s="511"/>
      <c r="C75" s="511"/>
      <c r="D75" s="511" t="s">
        <v>84</v>
      </c>
      <c r="E75" s="813">
        <v>1000</v>
      </c>
      <c r="F75" s="813">
        <v>5.5</v>
      </c>
      <c r="G75" s="514">
        <f t="shared" si="2"/>
        <v>5500</v>
      </c>
    </row>
    <row r="76" spans="1:7" ht="18.75" x14ac:dyDescent="0.25">
      <c r="A76" s="787" t="s">
        <v>395</v>
      </c>
      <c r="B76" s="511"/>
      <c r="C76" s="511"/>
      <c r="D76" s="511" t="s">
        <v>84</v>
      </c>
      <c r="E76" s="813">
        <v>1000</v>
      </c>
      <c r="F76" s="813">
        <v>5.5</v>
      </c>
      <c r="G76" s="514">
        <f t="shared" si="2"/>
        <v>5500</v>
      </c>
    </row>
    <row r="77" spans="1:7" ht="37.5" x14ac:dyDescent="0.25">
      <c r="A77" s="793" t="s">
        <v>321</v>
      </c>
      <c r="B77" s="511"/>
      <c r="C77" s="511"/>
      <c r="D77" s="511" t="s">
        <v>84</v>
      </c>
      <c r="E77" s="814">
        <v>1</v>
      </c>
      <c r="F77" s="817">
        <v>157568</v>
      </c>
      <c r="G77" s="514">
        <f t="shared" si="2"/>
        <v>157568</v>
      </c>
    </row>
    <row r="78" spans="1:7" ht="18.75" x14ac:dyDescent="0.25">
      <c r="A78" s="790" t="s">
        <v>396</v>
      </c>
      <c r="B78" s="511"/>
      <c r="C78" s="511"/>
      <c r="D78" s="511" t="s">
        <v>84</v>
      </c>
      <c r="E78" s="814"/>
      <c r="F78" s="818"/>
      <c r="G78" s="514">
        <f t="shared" si="2"/>
        <v>0</v>
      </c>
    </row>
    <row r="79" spans="1:7" ht="18.75" x14ac:dyDescent="0.25">
      <c r="A79" s="787" t="s">
        <v>397</v>
      </c>
      <c r="B79" s="511"/>
      <c r="C79" s="511"/>
      <c r="D79" s="511" t="s">
        <v>84</v>
      </c>
      <c r="E79" s="814">
        <v>15</v>
      </c>
      <c r="F79" s="817">
        <v>800</v>
      </c>
      <c r="G79" s="514">
        <f t="shared" si="2"/>
        <v>12000</v>
      </c>
    </row>
    <row r="80" spans="1:7" ht="18.75" x14ac:dyDescent="0.25">
      <c r="A80" s="787" t="s">
        <v>398</v>
      </c>
      <c r="B80" s="511"/>
      <c r="C80" s="511"/>
      <c r="D80" s="511" t="s">
        <v>84</v>
      </c>
      <c r="E80" s="814">
        <v>15</v>
      </c>
      <c r="F80" s="817">
        <v>800</v>
      </c>
      <c r="G80" s="514">
        <f t="shared" si="2"/>
        <v>12000</v>
      </c>
    </row>
    <row r="81" spans="1:7" ht="18.75" x14ac:dyDescent="0.25">
      <c r="A81" s="787" t="s">
        <v>399</v>
      </c>
      <c r="B81" s="511"/>
      <c r="C81" s="511"/>
      <c r="D81" s="511" t="s">
        <v>84</v>
      </c>
      <c r="E81" s="814">
        <v>30</v>
      </c>
      <c r="F81" s="817">
        <v>450</v>
      </c>
      <c r="G81" s="514">
        <f t="shared" si="2"/>
        <v>13500</v>
      </c>
    </row>
    <row r="82" spans="1:7" ht="18.75" x14ac:dyDescent="0.25">
      <c r="A82" s="790" t="s">
        <v>400</v>
      </c>
      <c r="B82" s="511"/>
      <c r="C82" s="511"/>
      <c r="D82" s="511" t="s">
        <v>84</v>
      </c>
      <c r="E82" s="814"/>
      <c r="F82" s="817"/>
      <c r="G82" s="514">
        <f t="shared" si="2"/>
        <v>0</v>
      </c>
    </row>
    <row r="83" spans="1:7" ht="31.5" x14ac:dyDescent="0.25">
      <c r="A83" s="819" t="s">
        <v>401</v>
      </c>
      <c r="B83" s="511"/>
      <c r="C83" s="511"/>
      <c r="D83" s="511" t="s">
        <v>84</v>
      </c>
      <c r="E83" s="815">
        <v>4</v>
      </c>
      <c r="F83" s="815">
        <v>449</v>
      </c>
      <c r="G83" s="514">
        <f t="shared" si="2"/>
        <v>1796</v>
      </c>
    </row>
    <row r="84" spans="1:7" ht="15.75" x14ac:dyDescent="0.25">
      <c r="A84" s="819" t="s">
        <v>402</v>
      </c>
      <c r="B84" s="511"/>
      <c r="C84" s="511"/>
      <c r="D84" s="511" t="s">
        <v>84</v>
      </c>
      <c r="E84" s="815">
        <v>5</v>
      </c>
      <c r="F84" s="815">
        <v>180</v>
      </c>
      <c r="G84" s="514">
        <f t="shared" si="2"/>
        <v>900</v>
      </c>
    </row>
    <row r="85" spans="1:7" ht="15.75" x14ac:dyDescent="0.25">
      <c r="A85" s="819" t="s">
        <v>403</v>
      </c>
      <c r="B85" s="511"/>
      <c r="C85" s="511"/>
      <c r="D85" s="511" t="s">
        <v>84</v>
      </c>
      <c r="E85" s="815">
        <v>20</v>
      </c>
      <c r="F85" s="815">
        <v>40</v>
      </c>
      <c r="G85" s="514">
        <f t="shared" si="2"/>
        <v>800</v>
      </c>
    </row>
    <row r="86" spans="1:7" ht="15.75" x14ac:dyDescent="0.25">
      <c r="A86" s="819" t="s">
        <v>404</v>
      </c>
      <c r="B86" s="511"/>
      <c r="C86" s="511"/>
      <c r="D86" s="511" t="s">
        <v>84</v>
      </c>
      <c r="E86" s="815">
        <v>10</v>
      </c>
      <c r="F86" s="815">
        <v>300</v>
      </c>
      <c r="G86" s="514">
        <f t="shared" si="2"/>
        <v>3000</v>
      </c>
    </row>
    <row r="87" spans="1:7" ht="15.75" x14ac:dyDescent="0.25">
      <c r="A87" s="819" t="s">
        <v>405</v>
      </c>
      <c r="B87" s="511"/>
      <c r="C87" s="511"/>
      <c r="D87" s="511" t="s">
        <v>84</v>
      </c>
      <c r="E87" s="815">
        <v>20</v>
      </c>
      <c r="F87" s="815">
        <v>74</v>
      </c>
      <c r="G87" s="514">
        <f t="shared" si="2"/>
        <v>1480</v>
      </c>
    </row>
    <row r="88" spans="1:7" ht="31.5" x14ac:dyDescent="0.25">
      <c r="A88" s="819" t="s">
        <v>406</v>
      </c>
      <c r="B88" s="511"/>
      <c r="C88" s="511"/>
      <c r="D88" s="511" t="s">
        <v>84</v>
      </c>
      <c r="E88" s="815">
        <v>1</v>
      </c>
      <c r="F88" s="815">
        <v>722</v>
      </c>
      <c r="G88" s="514">
        <f t="shared" si="2"/>
        <v>722</v>
      </c>
    </row>
    <row r="89" spans="1:7" ht="31.5" x14ac:dyDescent="0.25">
      <c r="A89" s="819" t="s">
        <v>407</v>
      </c>
      <c r="B89" s="511"/>
      <c r="C89" s="511"/>
      <c r="D89" s="511" t="s">
        <v>84</v>
      </c>
      <c r="E89" s="815">
        <v>2</v>
      </c>
      <c r="F89" s="815">
        <v>752</v>
      </c>
      <c r="G89" s="514">
        <f t="shared" si="2"/>
        <v>1504</v>
      </c>
    </row>
    <row r="90" spans="1:7" ht="31.5" x14ac:dyDescent="0.25">
      <c r="A90" s="819" t="s">
        <v>408</v>
      </c>
      <c r="B90" s="511"/>
      <c r="C90" s="511"/>
      <c r="D90" s="511" t="s">
        <v>84</v>
      </c>
      <c r="E90" s="815">
        <v>5</v>
      </c>
      <c r="F90" s="815">
        <v>800</v>
      </c>
      <c r="G90" s="514">
        <f t="shared" si="2"/>
        <v>4000</v>
      </c>
    </row>
    <row r="91" spans="1:7" ht="15.75" x14ac:dyDescent="0.25">
      <c r="A91" s="819" t="s">
        <v>409</v>
      </c>
      <c r="B91" s="511"/>
      <c r="C91" s="511"/>
      <c r="D91" s="511" t="s">
        <v>84</v>
      </c>
      <c r="E91" s="815">
        <v>1</v>
      </c>
      <c r="F91" s="815">
        <v>900</v>
      </c>
      <c r="G91" s="514">
        <f t="shared" si="2"/>
        <v>900</v>
      </c>
    </row>
    <row r="92" spans="1:7" ht="31.5" x14ac:dyDescent="0.25">
      <c r="A92" s="819" t="s">
        <v>410</v>
      </c>
      <c r="B92" s="511"/>
      <c r="C92" s="511"/>
      <c r="D92" s="511" t="s">
        <v>84</v>
      </c>
      <c r="E92" s="815">
        <v>5</v>
      </c>
      <c r="F92" s="815">
        <v>119</v>
      </c>
      <c r="G92" s="514">
        <f t="shared" si="2"/>
        <v>595</v>
      </c>
    </row>
    <row r="93" spans="1:7" ht="15.75" x14ac:dyDescent="0.25">
      <c r="A93" s="819" t="s">
        <v>411</v>
      </c>
      <c r="B93" s="511"/>
      <c r="C93" s="511"/>
      <c r="D93" s="511" t="s">
        <v>84</v>
      </c>
      <c r="E93" s="815">
        <v>5</v>
      </c>
      <c r="F93" s="815">
        <v>180</v>
      </c>
      <c r="G93" s="514">
        <f t="shared" si="2"/>
        <v>900</v>
      </c>
    </row>
    <row r="94" spans="1:7" ht="15.75" x14ac:dyDescent="0.25">
      <c r="A94" s="819" t="s">
        <v>412</v>
      </c>
      <c r="B94" s="511"/>
      <c r="C94" s="511"/>
      <c r="D94" s="511" t="s">
        <v>84</v>
      </c>
      <c r="E94" s="815">
        <v>5</v>
      </c>
      <c r="F94" s="815">
        <v>180</v>
      </c>
      <c r="G94" s="514">
        <f t="shared" si="2"/>
        <v>900</v>
      </c>
    </row>
    <row r="95" spans="1:7" ht="15.75" x14ac:dyDescent="0.25">
      <c r="A95" s="819" t="s">
        <v>413</v>
      </c>
      <c r="B95" s="511"/>
      <c r="C95" s="511"/>
      <c r="D95" s="511" t="s">
        <v>84</v>
      </c>
      <c r="E95" s="815">
        <v>4</v>
      </c>
      <c r="F95" s="815">
        <v>237</v>
      </c>
      <c r="G95" s="514">
        <f t="shared" si="2"/>
        <v>948</v>
      </c>
    </row>
    <row r="96" spans="1:7" ht="15.75" x14ac:dyDescent="0.25">
      <c r="A96" s="819" t="s">
        <v>414</v>
      </c>
      <c r="B96" s="511"/>
      <c r="C96" s="511"/>
      <c r="D96" s="511" t="s">
        <v>84</v>
      </c>
      <c r="E96" s="815">
        <v>1</v>
      </c>
      <c r="F96" s="815">
        <v>1264</v>
      </c>
      <c r="G96" s="514">
        <f t="shared" si="2"/>
        <v>1264</v>
      </c>
    </row>
    <row r="97" spans="1:7" ht="15.75" x14ac:dyDescent="0.25">
      <c r="A97" s="819" t="s">
        <v>415</v>
      </c>
      <c r="B97" s="511"/>
      <c r="C97" s="511"/>
      <c r="D97" s="511" t="s">
        <v>84</v>
      </c>
      <c r="E97" s="815">
        <v>20</v>
      </c>
      <c r="F97" s="815">
        <v>68</v>
      </c>
      <c r="G97" s="514">
        <f t="shared" si="2"/>
        <v>1360</v>
      </c>
    </row>
    <row r="98" spans="1:7" ht="31.5" x14ac:dyDescent="0.25">
      <c r="A98" s="819" t="s">
        <v>416</v>
      </c>
      <c r="B98" s="511"/>
      <c r="C98" s="511"/>
      <c r="D98" s="511" t="s">
        <v>84</v>
      </c>
      <c r="E98" s="815">
        <v>1</v>
      </c>
      <c r="F98" s="815">
        <v>230</v>
      </c>
      <c r="G98" s="514">
        <f t="shared" si="2"/>
        <v>230</v>
      </c>
    </row>
    <row r="99" spans="1:7" ht="31.5" x14ac:dyDescent="0.25">
      <c r="A99" s="819" t="s">
        <v>417</v>
      </c>
      <c r="B99" s="511"/>
      <c r="C99" s="511"/>
      <c r="D99" s="511" t="s">
        <v>84</v>
      </c>
      <c r="E99" s="815">
        <v>4</v>
      </c>
      <c r="F99" s="815">
        <v>118</v>
      </c>
      <c r="G99" s="514">
        <f t="shared" si="2"/>
        <v>472</v>
      </c>
    </row>
    <row r="100" spans="1:7" ht="15.75" x14ac:dyDescent="0.25">
      <c r="A100" s="819" t="s">
        <v>418</v>
      </c>
      <c r="B100" s="511"/>
      <c r="C100" s="511"/>
      <c r="D100" s="511" t="s">
        <v>84</v>
      </c>
      <c r="E100" s="815">
        <v>1</v>
      </c>
      <c r="F100" s="815">
        <v>2230</v>
      </c>
      <c r="G100" s="514">
        <f t="shared" si="2"/>
        <v>2230</v>
      </c>
    </row>
    <row r="101" spans="1:7" ht="15.75" x14ac:dyDescent="0.25">
      <c r="A101" s="819" t="s">
        <v>419</v>
      </c>
      <c r="B101" s="511"/>
      <c r="C101" s="511"/>
      <c r="D101" s="511" t="s">
        <v>84</v>
      </c>
      <c r="E101" s="815">
        <v>10</v>
      </c>
      <c r="F101" s="815">
        <v>59</v>
      </c>
      <c r="G101" s="514">
        <f t="shared" si="2"/>
        <v>590</v>
      </c>
    </row>
    <row r="102" spans="1:7" ht="31.5" x14ac:dyDescent="0.25">
      <c r="A102" s="819" t="s">
        <v>420</v>
      </c>
      <c r="B102" s="511"/>
      <c r="C102" s="511"/>
      <c r="D102" s="511" t="s">
        <v>84</v>
      </c>
      <c r="E102" s="815">
        <v>10</v>
      </c>
      <c r="F102" s="815">
        <v>180</v>
      </c>
      <c r="G102" s="514">
        <f t="shared" si="2"/>
        <v>1800</v>
      </c>
    </row>
    <row r="103" spans="1:7" ht="15.75" x14ac:dyDescent="0.25">
      <c r="A103" s="819" t="s">
        <v>421</v>
      </c>
      <c r="B103" s="511"/>
      <c r="C103" s="511"/>
      <c r="D103" s="511" t="s">
        <v>84</v>
      </c>
      <c r="E103" s="815">
        <v>5</v>
      </c>
      <c r="F103" s="815">
        <v>240</v>
      </c>
      <c r="G103" s="514">
        <f t="shared" si="2"/>
        <v>1200</v>
      </c>
    </row>
    <row r="104" spans="1:7" ht="15.75" x14ac:dyDescent="0.25">
      <c r="A104" s="819" t="s">
        <v>422</v>
      </c>
      <c r="B104" s="511"/>
      <c r="C104" s="511"/>
      <c r="D104" s="511" t="s">
        <v>84</v>
      </c>
      <c r="E104" s="815">
        <v>8</v>
      </c>
      <c r="F104" s="815">
        <v>124</v>
      </c>
      <c r="G104" s="514">
        <f t="shared" si="2"/>
        <v>992</v>
      </c>
    </row>
    <row r="105" spans="1:7" ht="15.75" x14ac:dyDescent="0.25">
      <c r="A105" s="819" t="s">
        <v>423</v>
      </c>
      <c r="B105" s="511"/>
      <c r="C105" s="511"/>
      <c r="D105" s="511" t="s">
        <v>84</v>
      </c>
      <c r="E105" s="815">
        <v>2</v>
      </c>
      <c r="F105" s="815">
        <v>669</v>
      </c>
      <c r="G105" s="514">
        <f t="shared" si="2"/>
        <v>1338</v>
      </c>
    </row>
    <row r="106" spans="1:7" ht="15.75" x14ac:dyDescent="0.25">
      <c r="A106" s="819" t="s">
        <v>424</v>
      </c>
      <c r="B106" s="511"/>
      <c r="C106" s="511"/>
      <c r="D106" s="511" t="s">
        <v>84</v>
      </c>
      <c r="E106" s="815">
        <v>1</v>
      </c>
      <c r="F106" s="815">
        <v>117</v>
      </c>
      <c r="G106" s="514">
        <f t="shared" si="2"/>
        <v>117</v>
      </c>
    </row>
    <row r="107" spans="1:7" ht="31.5" x14ac:dyDescent="0.25">
      <c r="A107" s="819" t="s">
        <v>425</v>
      </c>
      <c r="B107" s="511"/>
      <c r="C107" s="511"/>
      <c r="D107" s="511" t="s">
        <v>84</v>
      </c>
      <c r="E107" s="815">
        <v>1</v>
      </c>
      <c r="F107" s="815">
        <v>178</v>
      </c>
      <c r="G107" s="514">
        <f t="shared" si="2"/>
        <v>178</v>
      </c>
    </row>
    <row r="108" spans="1:7" ht="31.5" x14ac:dyDescent="0.25">
      <c r="A108" s="819" t="s">
        <v>426</v>
      </c>
      <c r="B108" s="511"/>
      <c r="C108" s="511"/>
      <c r="D108" s="511" t="s">
        <v>84</v>
      </c>
      <c r="E108" s="815">
        <v>2</v>
      </c>
      <c r="F108" s="815">
        <v>1083</v>
      </c>
      <c r="G108" s="514">
        <f t="shared" si="2"/>
        <v>2166</v>
      </c>
    </row>
    <row r="109" spans="1:7" ht="15.75" x14ac:dyDescent="0.25">
      <c r="A109" s="819" t="s">
        <v>427</v>
      </c>
      <c r="B109" s="511"/>
      <c r="C109" s="511"/>
      <c r="D109" s="511" t="s">
        <v>84</v>
      </c>
      <c r="E109" s="815">
        <v>2</v>
      </c>
      <c r="F109" s="815">
        <v>330</v>
      </c>
      <c r="G109" s="514">
        <f t="shared" si="2"/>
        <v>660</v>
      </c>
    </row>
    <row r="110" spans="1:7" ht="15.75" x14ac:dyDescent="0.25">
      <c r="A110" s="787" t="s">
        <v>428</v>
      </c>
      <c r="B110" s="511"/>
      <c r="C110" s="511"/>
      <c r="D110" s="511" t="s">
        <v>84</v>
      </c>
      <c r="E110" s="815">
        <v>2</v>
      </c>
      <c r="F110" s="815">
        <v>1400</v>
      </c>
      <c r="G110" s="514">
        <f t="shared" si="2"/>
        <v>2800</v>
      </c>
    </row>
    <row r="111" spans="1:7" ht="15.75" x14ac:dyDescent="0.25">
      <c r="A111" s="787" t="s">
        <v>429</v>
      </c>
      <c r="B111" s="511"/>
      <c r="C111" s="511"/>
      <c r="D111" s="511" t="s">
        <v>84</v>
      </c>
      <c r="E111" s="815">
        <v>10</v>
      </c>
      <c r="F111" s="815">
        <v>550</v>
      </c>
      <c r="G111" s="514">
        <f t="shared" si="2"/>
        <v>5500</v>
      </c>
    </row>
    <row r="112" spans="1:7" ht="15.75" x14ac:dyDescent="0.25">
      <c r="A112" s="787" t="s">
        <v>430</v>
      </c>
      <c r="B112" s="511"/>
      <c r="C112" s="511"/>
      <c r="D112" s="511" t="s">
        <v>84</v>
      </c>
      <c r="E112" s="815">
        <v>5</v>
      </c>
      <c r="F112" s="815">
        <v>1000</v>
      </c>
      <c r="G112" s="514">
        <f t="shared" si="2"/>
        <v>5000</v>
      </c>
    </row>
    <row r="113" spans="1:7" ht="15.75" x14ac:dyDescent="0.25">
      <c r="A113" s="787" t="s">
        <v>431</v>
      </c>
      <c r="B113" s="511"/>
      <c r="C113" s="511"/>
      <c r="D113" s="511" t="s">
        <v>84</v>
      </c>
      <c r="E113" s="815">
        <v>10</v>
      </c>
      <c r="F113" s="815">
        <v>550</v>
      </c>
      <c r="G113" s="514">
        <f t="shared" si="2"/>
        <v>5500</v>
      </c>
    </row>
    <row r="114" spans="1:7" ht="15.75" x14ac:dyDescent="0.25">
      <c r="A114" s="787" t="s">
        <v>432</v>
      </c>
      <c r="B114" s="511"/>
      <c r="C114" s="511"/>
      <c r="D114" s="511" t="s">
        <v>84</v>
      </c>
      <c r="E114" s="815">
        <v>5</v>
      </c>
      <c r="F114" s="815">
        <v>1000</v>
      </c>
      <c r="G114" s="514">
        <f t="shared" si="2"/>
        <v>5000</v>
      </c>
    </row>
    <row r="115" spans="1:7" ht="31.5" x14ac:dyDescent="0.25">
      <c r="A115" s="787" t="s">
        <v>433</v>
      </c>
      <c r="B115" s="511"/>
      <c r="C115" s="511"/>
      <c r="D115" s="511" t="s">
        <v>84</v>
      </c>
      <c r="E115" s="789">
        <v>10</v>
      </c>
      <c r="F115" s="789">
        <v>430</v>
      </c>
      <c r="G115" s="514">
        <f t="shared" si="2"/>
        <v>4300</v>
      </c>
    </row>
    <row r="116" spans="1:7" ht="15.75" x14ac:dyDescent="0.25">
      <c r="A116" s="787" t="s">
        <v>434</v>
      </c>
      <c r="B116" s="511"/>
      <c r="C116" s="511"/>
      <c r="D116" s="511" t="s">
        <v>84</v>
      </c>
      <c r="E116" s="789">
        <v>10</v>
      </c>
      <c r="F116" s="789">
        <v>200</v>
      </c>
      <c r="G116" s="514">
        <f t="shared" si="2"/>
        <v>2000</v>
      </c>
    </row>
    <row r="117" spans="1:7" ht="15.75" x14ac:dyDescent="0.25">
      <c r="A117" s="787" t="s">
        <v>435</v>
      </c>
      <c r="B117" s="511"/>
      <c r="C117" s="511"/>
      <c r="D117" s="511" t="s">
        <v>84</v>
      </c>
      <c r="E117" s="789">
        <v>100</v>
      </c>
      <c r="F117" s="789">
        <v>48</v>
      </c>
      <c r="G117" s="514">
        <f t="shared" si="2"/>
        <v>4800</v>
      </c>
    </row>
    <row r="118" spans="1:7" ht="31.5" x14ac:dyDescent="0.25">
      <c r="A118" s="787" t="s">
        <v>436</v>
      </c>
      <c r="B118" s="511"/>
      <c r="C118" s="511"/>
      <c r="D118" s="511" t="s">
        <v>84</v>
      </c>
      <c r="E118" s="789">
        <v>10</v>
      </c>
      <c r="F118" s="789">
        <v>310</v>
      </c>
      <c r="G118" s="514">
        <f t="shared" si="2"/>
        <v>3100</v>
      </c>
    </row>
    <row r="119" spans="1:7" ht="15.75" x14ac:dyDescent="0.25">
      <c r="A119" s="787" t="s">
        <v>437</v>
      </c>
      <c r="B119" s="511"/>
      <c r="C119" s="511"/>
      <c r="D119" s="511" t="s">
        <v>84</v>
      </c>
      <c r="E119" s="789">
        <v>100</v>
      </c>
      <c r="F119" s="789">
        <v>30</v>
      </c>
      <c r="G119" s="514">
        <f t="shared" si="2"/>
        <v>3000</v>
      </c>
    </row>
    <row r="120" spans="1:7" ht="15.75" x14ac:dyDescent="0.25">
      <c r="A120" s="787" t="s">
        <v>438</v>
      </c>
      <c r="B120" s="511"/>
      <c r="C120" s="511"/>
      <c r="D120" s="511" t="s">
        <v>84</v>
      </c>
      <c r="E120" s="789">
        <v>10</v>
      </c>
      <c r="F120" s="789">
        <v>580</v>
      </c>
      <c r="G120" s="514">
        <f t="shared" si="2"/>
        <v>5800</v>
      </c>
    </row>
    <row r="121" spans="1:7" ht="31.5" x14ac:dyDescent="0.25">
      <c r="A121" s="787" t="s">
        <v>439</v>
      </c>
      <c r="B121" s="511"/>
      <c r="C121" s="511"/>
      <c r="D121" s="511" t="s">
        <v>84</v>
      </c>
      <c r="E121" s="789">
        <v>10</v>
      </c>
      <c r="F121" s="789">
        <v>700</v>
      </c>
      <c r="G121" s="514">
        <f t="shared" si="2"/>
        <v>7000</v>
      </c>
    </row>
    <row r="122" spans="1:7" ht="18.75" x14ac:dyDescent="0.25">
      <c r="A122" s="812" t="s">
        <v>440</v>
      </c>
      <c r="B122" s="511"/>
      <c r="C122" s="511"/>
      <c r="D122" s="511" t="s">
        <v>84</v>
      </c>
      <c r="E122" s="816">
        <v>10</v>
      </c>
      <c r="F122" s="817">
        <v>1699</v>
      </c>
      <c r="G122" s="514">
        <f t="shared" si="2"/>
        <v>16990</v>
      </c>
    </row>
    <row r="123" spans="1:7" ht="18.75" x14ac:dyDescent="0.25">
      <c r="A123" s="812" t="s">
        <v>441</v>
      </c>
      <c r="B123" s="511"/>
      <c r="C123" s="511"/>
      <c r="D123" s="511" t="s">
        <v>84</v>
      </c>
      <c r="E123" s="816">
        <v>1</v>
      </c>
      <c r="F123" s="817">
        <v>2290</v>
      </c>
      <c r="G123" s="514">
        <f t="shared" si="2"/>
        <v>2290</v>
      </c>
    </row>
    <row r="124" spans="1:7" ht="18.75" x14ac:dyDescent="0.25">
      <c r="A124" s="812" t="s">
        <v>442</v>
      </c>
      <c r="B124" s="511"/>
      <c r="C124" s="511"/>
      <c r="D124" s="511" t="s">
        <v>84</v>
      </c>
      <c r="E124" s="816">
        <v>9</v>
      </c>
      <c r="F124" s="817">
        <v>190</v>
      </c>
      <c r="G124" s="514">
        <f t="shared" si="2"/>
        <v>1710</v>
      </c>
    </row>
    <row r="125" spans="1:7" hidden="1" x14ac:dyDescent="0.25">
      <c r="A125" s="631" t="s">
        <v>237</v>
      </c>
      <c r="B125" s="631"/>
      <c r="C125" s="257"/>
      <c r="D125" s="94" t="s">
        <v>122</v>
      </c>
      <c r="E125" s="167">
        <v>0</v>
      </c>
      <c r="F125" s="394">
        <v>2500</v>
      </c>
      <c r="G125" s="59">
        <f t="shared" ref="G125:G131" si="3">E125*F125</f>
        <v>0</v>
      </c>
    </row>
    <row r="126" spans="1:7" hidden="1" x14ac:dyDescent="0.25">
      <c r="A126" s="631" t="s">
        <v>238</v>
      </c>
      <c r="B126" s="631"/>
      <c r="C126" s="257"/>
      <c r="D126" s="94" t="s">
        <v>123</v>
      </c>
      <c r="E126" s="167">
        <v>0</v>
      </c>
      <c r="F126" s="394">
        <v>500</v>
      </c>
      <c r="G126" s="59">
        <f t="shared" si="3"/>
        <v>0</v>
      </c>
    </row>
    <row r="127" spans="1:7" hidden="1" x14ac:dyDescent="0.25">
      <c r="A127" s="632" t="s">
        <v>239</v>
      </c>
      <c r="B127" s="632"/>
      <c r="C127" s="257"/>
      <c r="D127" s="94" t="s">
        <v>123</v>
      </c>
      <c r="E127" s="392">
        <v>0</v>
      </c>
      <c r="F127" s="394">
        <v>350</v>
      </c>
      <c r="G127" s="59">
        <f t="shared" si="3"/>
        <v>0</v>
      </c>
    </row>
    <row r="128" spans="1:7" hidden="1" x14ac:dyDescent="0.25">
      <c r="A128" s="633" t="s">
        <v>240</v>
      </c>
      <c r="B128" s="633"/>
      <c r="C128" s="257"/>
      <c r="D128" s="94"/>
      <c r="E128" s="393">
        <v>0</v>
      </c>
      <c r="F128" s="393"/>
      <c r="G128" s="59"/>
    </row>
    <row r="129" spans="1:9" hidden="1" x14ac:dyDescent="0.25">
      <c r="A129" s="634" t="s">
        <v>241</v>
      </c>
      <c r="B129" s="634"/>
      <c r="C129" s="256"/>
      <c r="D129" s="189" t="s">
        <v>84</v>
      </c>
      <c r="E129" s="393">
        <v>0</v>
      </c>
      <c r="F129" s="393">
        <v>500</v>
      </c>
      <c r="G129" s="59">
        <f t="shared" si="3"/>
        <v>0</v>
      </c>
    </row>
    <row r="130" spans="1:9" hidden="1" x14ac:dyDescent="0.25">
      <c r="A130" s="634" t="s">
        <v>226</v>
      </c>
      <c r="B130" s="634"/>
      <c r="C130" s="256"/>
      <c r="D130" s="189" t="s">
        <v>84</v>
      </c>
      <c r="E130" s="393">
        <v>0</v>
      </c>
      <c r="F130" s="393">
        <v>300</v>
      </c>
      <c r="G130" s="59">
        <f t="shared" si="3"/>
        <v>0</v>
      </c>
    </row>
    <row r="131" spans="1:9" hidden="1" x14ac:dyDescent="0.25">
      <c r="A131" s="631" t="s">
        <v>242</v>
      </c>
      <c r="B131" s="631"/>
      <c r="C131" s="256"/>
      <c r="D131" s="189" t="s">
        <v>84</v>
      </c>
      <c r="E131" s="167">
        <v>0</v>
      </c>
      <c r="F131" s="394">
        <v>500</v>
      </c>
      <c r="G131" s="59">
        <f t="shared" si="3"/>
        <v>0</v>
      </c>
    </row>
    <row r="132" spans="1:9" x14ac:dyDescent="0.25">
      <c r="A132" s="390"/>
      <c r="B132" s="391"/>
      <c r="C132" s="339"/>
      <c r="D132" s="60"/>
      <c r="E132" s="357"/>
      <c r="F132" s="395"/>
      <c r="G132" s="276">
        <f>SUM(G63:G124)</f>
        <v>397000</v>
      </c>
    </row>
    <row r="133" spans="1:9" x14ac:dyDescent="0.25">
      <c r="E133" s="39"/>
    </row>
    <row r="134" spans="1:9" ht="21.75" customHeight="1" x14ac:dyDescent="0.25">
      <c r="A134" s="620" t="str">
        <f>'патриотика0,3664'!A88</f>
        <v xml:space="preserve">Затраты на оплату труда работников, непосредственно НЕ связанных с выполнением работы </v>
      </c>
      <c r="B134" s="620"/>
      <c r="C134" s="620"/>
      <c r="D134" s="620"/>
      <c r="E134" s="620"/>
      <c r="F134" s="620"/>
    </row>
    <row r="135" spans="1:9" x14ac:dyDescent="0.25">
      <c r="A135" s="47"/>
      <c r="B135" s="47"/>
      <c r="C135" s="47"/>
      <c r="D135" s="47"/>
      <c r="E135" s="47"/>
      <c r="F135" s="48">
        <f>D49</f>
        <v>0.3664</v>
      </c>
    </row>
    <row r="136" spans="1:9" ht="63" customHeight="1" x14ac:dyDescent="0.25">
      <c r="A136" s="636" t="s">
        <v>0</v>
      </c>
      <c r="B136" s="576" t="s">
        <v>1</v>
      </c>
      <c r="C136" s="334"/>
      <c r="D136" s="576" t="s">
        <v>2</v>
      </c>
      <c r="E136" s="594" t="s">
        <v>3</v>
      </c>
      <c r="F136" s="595"/>
      <c r="G136" s="598" t="s">
        <v>35</v>
      </c>
      <c r="H136" s="334" t="s">
        <v>5</v>
      </c>
      <c r="I136" s="576" t="s">
        <v>6</v>
      </c>
    </row>
    <row r="137" spans="1:9" ht="29.25" customHeight="1" x14ac:dyDescent="0.25">
      <c r="A137" s="638"/>
      <c r="B137" s="576"/>
      <c r="C137" s="334"/>
      <c r="D137" s="576"/>
      <c r="E137" s="334" t="s">
        <v>298</v>
      </c>
      <c r="F137" s="334" t="s">
        <v>297</v>
      </c>
      <c r="G137" s="598"/>
      <c r="H137" s="334" t="s">
        <v>51</v>
      </c>
      <c r="I137" s="576"/>
    </row>
    <row r="138" spans="1:9" x14ac:dyDescent="0.25">
      <c r="A138" s="637"/>
      <c r="B138" s="576"/>
      <c r="C138" s="334"/>
      <c r="D138" s="576"/>
      <c r="E138" s="334" t="s">
        <v>4</v>
      </c>
      <c r="F138" s="53"/>
      <c r="G138" s="598"/>
      <c r="H138" s="334" t="s">
        <v>300</v>
      </c>
      <c r="I138" s="576"/>
    </row>
    <row r="139" spans="1:9" x14ac:dyDescent="0.25">
      <c r="A139" s="636">
        <v>1</v>
      </c>
      <c r="B139" s="576">
        <v>2</v>
      </c>
      <c r="C139" s="334"/>
      <c r="D139" s="576">
        <v>3</v>
      </c>
      <c r="E139" s="576" t="s">
        <v>299</v>
      </c>
      <c r="F139" s="576">
        <v>5</v>
      </c>
      <c r="G139" s="598" t="s">
        <v>7</v>
      </c>
      <c r="H139" s="334" t="s">
        <v>52</v>
      </c>
      <c r="I139" s="576" t="s">
        <v>53</v>
      </c>
    </row>
    <row r="140" spans="1:9" x14ac:dyDescent="0.25">
      <c r="A140" s="637"/>
      <c r="B140" s="576"/>
      <c r="C140" s="334"/>
      <c r="D140" s="576"/>
      <c r="E140" s="576"/>
      <c r="F140" s="576"/>
      <c r="G140" s="598"/>
      <c r="H140" s="54">
        <v>1774.4</v>
      </c>
      <c r="I140" s="576"/>
    </row>
    <row r="141" spans="1:9" x14ac:dyDescent="0.25">
      <c r="A141" s="397" t="s">
        <v>187</v>
      </c>
      <c r="B141" s="87">
        <f>'патриотика0,3664'!B95</f>
        <v>91213.26</v>
      </c>
      <c r="C141" s="87"/>
      <c r="D141" s="334">
        <f>1*F135</f>
        <v>0.3664</v>
      </c>
      <c r="E141" s="56">
        <f>D141*1774.4</f>
        <v>650.14016000000004</v>
      </c>
      <c r="F141" s="57">
        <v>1</v>
      </c>
      <c r="G141" s="58">
        <f>E141/F141</f>
        <v>650.14016000000004</v>
      </c>
      <c r="H141" s="56">
        <f>B141*1.302/1774.4*12</f>
        <v>803.15372759242564</v>
      </c>
      <c r="I141" s="56">
        <f>'патриотика0,3664'!I95</f>
        <v>556515.97296153603</v>
      </c>
    </row>
    <row r="142" spans="1:9" x14ac:dyDescent="0.25">
      <c r="A142" s="396" t="s">
        <v>141</v>
      </c>
      <c r="B142" s="87">
        <f>'патриотика0,3664'!B96</f>
        <v>31947</v>
      </c>
      <c r="C142" s="170"/>
      <c r="D142" s="334">
        <f>1*F135</f>
        <v>0.3664</v>
      </c>
      <c r="E142" s="56">
        <f>D142*1774.4</f>
        <v>650.14016000000004</v>
      </c>
      <c r="F142" s="57">
        <v>1</v>
      </c>
      <c r="G142" s="58">
        <f t="shared" ref="G142:G144" si="4">E142/F142</f>
        <v>650.14016000000004</v>
      </c>
      <c r="H142" s="56">
        <f>B142*1.302/1774.4*12</f>
        <v>281.30068079350764</v>
      </c>
      <c r="I142" s="56">
        <f>'патриотика0,3664'!I96</f>
        <v>194911.49961920001</v>
      </c>
    </row>
    <row r="143" spans="1:9" x14ac:dyDescent="0.25">
      <c r="A143" s="396" t="s">
        <v>87</v>
      </c>
      <c r="B143" s="87">
        <f>'патриотика0,3664'!B97</f>
        <v>31947</v>
      </c>
      <c r="C143" s="58"/>
      <c r="D143" s="334">
        <f>0.5*F135</f>
        <v>0.1832</v>
      </c>
      <c r="E143" s="56">
        <f>D143*1774.4</f>
        <v>325.07008000000002</v>
      </c>
      <c r="F143" s="57">
        <v>1</v>
      </c>
      <c r="G143" s="58">
        <f t="shared" si="4"/>
        <v>325.07008000000002</v>
      </c>
      <c r="H143" s="56">
        <f>B143*1.302/1774.4*12</f>
        <v>281.30068079350764</v>
      </c>
      <c r="I143" s="56">
        <f>'патриотика0,3664'!I97</f>
        <v>97455.744809600001</v>
      </c>
    </row>
    <row r="144" spans="1:9" x14ac:dyDescent="0.25">
      <c r="A144" s="398" t="s">
        <v>142</v>
      </c>
      <c r="B144" s="87">
        <f>'патриотика0,3664'!B98</f>
        <v>31947</v>
      </c>
      <c r="C144" s="336"/>
      <c r="D144" s="334">
        <f>1*F135</f>
        <v>0.3664</v>
      </c>
      <c r="E144" s="56">
        <f>D144*1774.4</f>
        <v>650.14016000000004</v>
      </c>
      <c r="F144" s="57">
        <v>1</v>
      </c>
      <c r="G144" s="58">
        <f t="shared" si="4"/>
        <v>650.14016000000004</v>
      </c>
      <c r="H144" s="56">
        <f>B144*1.302/1774.4*12</f>
        <v>281.30068079350764</v>
      </c>
      <c r="I144" s="56">
        <f>'патриотика0,3664'!I98</f>
        <v>194911.50961920002</v>
      </c>
    </row>
    <row r="145" spans="1:9" ht="15" customHeight="1" x14ac:dyDescent="0.25">
      <c r="A145" s="608" t="s">
        <v>28</v>
      </c>
      <c r="B145" s="609"/>
      <c r="C145" s="609"/>
      <c r="D145" s="609"/>
      <c r="E145" s="609"/>
      <c r="F145" s="610"/>
      <c r="G145" s="330"/>
      <c r="H145" s="330"/>
      <c r="I145" s="399">
        <f>SUM(I141:I144)</f>
        <v>1043794.7270095361</v>
      </c>
    </row>
    <row r="146" spans="1:9" x14ac:dyDescent="0.25">
      <c r="A146" s="151"/>
      <c r="B146" s="151"/>
      <c r="C146" s="151"/>
      <c r="D146" s="151"/>
      <c r="E146" s="151"/>
      <c r="F146" s="151"/>
      <c r="G146" s="174"/>
    </row>
    <row r="147" spans="1:9" x14ac:dyDescent="0.25">
      <c r="A147" s="151"/>
      <c r="B147" s="151"/>
      <c r="C147" s="151"/>
      <c r="D147" s="151"/>
      <c r="E147" s="151"/>
      <c r="F147" s="151"/>
      <c r="G147" s="174"/>
    </row>
    <row r="148" spans="1:9" s="45" customFormat="1" ht="14.45" customHeight="1" x14ac:dyDescent="0.25">
      <c r="A148" s="635" t="s">
        <v>347</v>
      </c>
      <c r="B148" s="635"/>
      <c r="C148" s="635"/>
      <c r="D148" s="635"/>
      <c r="E148" s="635"/>
      <c r="F148" s="635"/>
      <c r="G148" s="635"/>
      <c r="H148" s="635"/>
    </row>
    <row r="149" spans="1:9" s="45" customFormat="1" ht="14.45" customHeight="1" x14ac:dyDescent="0.25">
      <c r="A149" s="601" t="s">
        <v>60</v>
      </c>
      <c r="B149" s="640" t="s">
        <v>155</v>
      </c>
      <c r="C149" s="641"/>
      <c r="D149" s="618"/>
      <c r="E149" s="646"/>
      <c r="F149" s="619"/>
      <c r="G149" s="211"/>
      <c r="H149" s="211"/>
    </row>
    <row r="150" spans="1:9" s="45" customFormat="1" ht="14.45" customHeight="1" x14ac:dyDescent="0.25">
      <c r="A150" s="602"/>
      <c r="B150" s="642"/>
      <c r="C150" s="643"/>
      <c r="D150" s="647" t="s">
        <v>159</v>
      </c>
      <c r="E150" s="602" t="s">
        <v>165</v>
      </c>
      <c r="F150" s="602" t="s">
        <v>6</v>
      </c>
    </row>
    <row r="151" spans="1:9" s="45" customFormat="1" x14ac:dyDescent="0.25">
      <c r="A151" s="603"/>
      <c r="B151" s="644"/>
      <c r="C151" s="645"/>
      <c r="D151" s="648"/>
      <c r="E151" s="603"/>
      <c r="F151" s="603"/>
    </row>
    <row r="152" spans="1:9" s="45" customFormat="1" x14ac:dyDescent="0.25">
      <c r="A152" s="324">
        <v>1</v>
      </c>
      <c r="B152" s="577">
        <v>2</v>
      </c>
      <c r="C152" s="578"/>
      <c r="D152" s="324">
        <v>5</v>
      </c>
      <c r="E152" s="324">
        <v>6</v>
      </c>
      <c r="F152" s="324">
        <v>7</v>
      </c>
    </row>
    <row r="153" spans="1:9" s="45" customFormat="1" x14ac:dyDescent="0.25">
      <c r="A153" s="322" t="s">
        <v>162</v>
      </c>
      <c r="B153" s="324">
        <f>'патриотика0,3664'!B106</f>
        <v>0.3664</v>
      </c>
      <c r="C153" s="323"/>
      <c r="D153" s="149">
        <f>'патриотика0,3664'!D106</f>
        <v>52769.77</v>
      </c>
      <c r="E153" s="182">
        <f t="shared" ref="E153:E155" si="5">D153*30.2%</f>
        <v>15936.470539999998</v>
      </c>
      <c r="F153" s="182">
        <f>(D153+E153)*B153</f>
        <v>25173.966533856001</v>
      </c>
    </row>
    <row r="154" spans="1:9" s="45" customFormat="1" x14ac:dyDescent="0.25">
      <c r="A154" s="322" t="s">
        <v>163</v>
      </c>
      <c r="B154" s="506">
        <f>'патриотика0,3664'!B107</f>
        <v>0.3664</v>
      </c>
      <c r="C154" s="323"/>
      <c r="D154" s="149">
        <f>'патриотика0,3664'!D107</f>
        <v>26384.89</v>
      </c>
      <c r="E154" s="182">
        <f t="shared" si="5"/>
        <v>7968.2367799999993</v>
      </c>
      <c r="F154" s="182">
        <f t="shared" ref="F154:F155" si="6">(D154+E154)*B154</f>
        <v>12586.985652191999</v>
      </c>
    </row>
    <row r="155" spans="1:9" s="45" customFormat="1" x14ac:dyDescent="0.25">
      <c r="A155" s="322" t="s">
        <v>142</v>
      </c>
      <c r="B155" s="506">
        <f>'патриотика0,3664'!B108</f>
        <v>0.3664</v>
      </c>
      <c r="C155" s="323"/>
      <c r="D155" s="149">
        <f>'патриотика0,3664'!D108</f>
        <v>52769.77</v>
      </c>
      <c r="E155" s="182">
        <f t="shared" si="5"/>
        <v>15936.470539999998</v>
      </c>
      <c r="F155" s="182">
        <f t="shared" si="6"/>
        <v>25173.966533856001</v>
      </c>
    </row>
    <row r="156" spans="1:9" s="45" customFormat="1" x14ac:dyDescent="0.25">
      <c r="A156" s="152"/>
      <c r="B156" s="320"/>
      <c r="C156" s="153"/>
      <c r="D156" s="126">
        <v>0</v>
      </c>
      <c r="E156" s="126">
        <v>0</v>
      </c>
      <c r="F156" s="283">
        <f>SUM(F153:F155)</f>
        <v>62934.918719904003</v>
      </c>
    </row>
    <row r="157" spans="1:9" x14ac:dyDescent="0.25">
      <c r="A157" s="151"/>
      <c r="B157" s="151"/>
      <c r="C157" s="151"/>
      <c r="D157" s="151"/>
      <c r="E157" s="151"/>
      <c r="F157" s="151"/>
      <c r="G157" s="174"/>
    </row>
    <row r="158" spans="1:9" x14ac:dyDescent="0.25">
      <c r="A158" s="585" t="s">
        <v>110</v>
      </c>
      <c r="B158" s="585"/>
      <c r="C158" s="585"/>
      <c r="D158" s="585"/>
      <c r="E158" s="585"/>
      <c r="F158" s="585"/>
    </row>
    <row r="159" spans="1:9" ht="38.25" x14ac:dyDescent="0.25">
      <c r="A159" s="322" t="s">
        <v>111</v>
      </c>
      <c r="B159" s="324" t="s">
        <v>112</v>
      </c>
      <c r="C159" s="348"/>
      <c r="D159" s="324" t="s">
        <v>116</v>
      </c>
      <c r="E159" s="324" t="s">
        <v>113</v>
      </c>
      <c r="F159" s="324" t="s">
        <v>114</v>
      </c>
      <c r="G159" s="337" t="s">
        <v>6</v>
      </c>
    </row>
    <row r="160" spans="1:9" x14ac:dyDescent="0.25">
      <c r="A160" s="322">
        <v>1</v>
      </c>
      <c r="B160" s="324">
        <v>2</v>
      </c>
      <c r="C160" s="348"/>
      <c r="D160" s="324">
        <v>3</v>
      </c>
      <c r="E160" s="324">
        <v>4</v>
      </c>
      <c r="F160" s="324">
        <v>5</v>
      </c>
      <c r="G160" s="284" t="s">
        <v>344</v>
      </c>
    </row>
    <row r="161" spans="1:7" x14ac:dyDescent="0.25">
      <c r="A161" s="324" t="s">
        <v>115</v>
      </c>
      <c r="B161" s="324">
        <v>1</v>
      </c>
      <c r="C161" s="324"/>
      <c r="D161" s="324">
        <v>12</v>
      </c>
      <c r="E161" s="324">
        <v>75</v>
      </c>
      <c r="F161" s="111">
        <f>B161*D161*E161</f>
        <v>900</v>
      </c>
      <c r="G161" s="89">
        <f>F161*F135</f>
        <v>329.76</v>
      </c>
    </row>
    <row r="162" spans="1:7" ht="14.45" customHeight="1" x14ac:dyDescent="0.25">
      <c r="A162" s="125"/>
      <c r="B162" s="125"/>
      <c r="C162" s="125"/>
      <c r="D162" s="125"/>
      <c r="E162" s="320" t="s">
        <v>88</v>
      </c>
      <c r="F162" s="126"/>
      <c r="G162" s="285">
        <f>G161</f>
        <v>329.76</v>
      </c>
    </row>
    <row r="163" spans="1:7" x14ac:dyDescent="0.25">
      <c r="A163" s="50"/>
      <c r="B163" s="49"/>
      <c r="C163" s="49"/>
      <c r="D163" s="49"/>
      <c r="E163" s="49"/>
      <c r="F163" s="49"/>
    </row>
    <row r="164" spans="1:7" ht="15.75" x14ac:dyDescent="0.25">
      <c r="A164" s="639" t="s">
        <v>12</v>
      </c>
      <c r="B164" s="639"/>
      <c r="C164" s="639"/>
      <c r="D164" s="639"/>
      <c r="E164" s="639"/>
      <c r="F164" s="639"/>
    </row>
    <row r="165" spans="1:7" x14ac:dyDescent="0.25">
      <c r="A165" s="586"/>
      <c r="B165" s="586"/>
      <c r="C165" s="586"/>
      <c r="D165" s="586"/>
      <c r="E165" s="586"/>
      <c r="F165" s="49"/>
    </row>
    <row r="166" spans="1:7" x14ac:dyDescent="0.25">
      <c r="A166" s="49"/>
      <c r="B166" s="49"/>
      <c r="C166" s="49"/>
      <c r="D166" s="49"/>
      <c r="E166" s="49"/>
      <c r="F166" s="51">
        <f>F135</f>
        <v>0.3664</v>
      </c>
    </row>
    <row r="167" spans="1:7" x14ac:dyDescent="0.25">
      <c r="A167" s="589" t="s">
        <v>13</v>
      </c>
      <c r="B167" s="589" t="s">
        <v>11</v>
      </c>
      <c r="C167" s="341"/>
      <c r="D167" s="589" t="s">
        <v>14</v>
      </c>
      <c r="E167" s="589" t="s">
        <v>15</v>
      </c>
      <c r="F167" s="589" t="s">
        <v>6</v>
      </c>
    </row>
    <row r="168" spans="1:7" x14ac:dyDescent="0.25">
      <c r="A168" s="589"/>
      <c r="B168" s="589"/>
      <c r="C168" s="341"/>
      <c r="D168" s="589"/>
      <c r="E168" s="589"/>
      <c r="F168" s="589"/>
    </row>
    <row r="169" spans="1:7" x14ac:dyDescent="0.25">
      <c r="A169" s="341">
        <v>1</v>
      </c>
      <c r="B169" s="341">
        <v>2</v>
      </c>
      <c r="C169" s="341"/>
      <c r="D169" s="341">
        <v>3</v>
      </c>
      <c r="E169" s="341">
        <v>4</v>
      </c>
      <c r="F169" s="341" t="s">
        <v>89</v>
      </c>
    </row>
    <row r="170" spans="1:7" ht="15.75" x14ac:dyDescent="0.25">
      <c r="A170" s="322" t="str">
        <f>'патриотика0,3664'!A127</f>
        <v>Теплоэнергия</v>
      </c>
      <c r="B170" s="363" t="s">
        <v>18</v>
      </c>
      <c r="C170" s="324"/>
      <c r="D170" s="111">
        <f>'патриотика0,3664'!D127</f>
        <v>20.152000000000001</v>
      </c>
      <c r="E170" s="111">
        <f>'патриотика0,3664'!E127</f>
        <v>3520</v>
      </c>
      <c r="F170" s="58">
        <f>D170*E170+0.22</f>
        <v>70935.260000000009</v>
      </c>
    </row>
    <row r="171" spans="1:7" ht="18.75" x14ac:dyDescent="0.25">
      <c r="A171" s="322" t="str">
        <f>'патриотика0,3664'!A128</f>
        <v xml:space="preserve">Водоснабжение </v>
      </c>
      <c r="B171" s="363" t="s">
        <v>193</v>
      </c>
      <c r="C171" s="324"/>
      <c r="D171" s="111">
        <f>'патриотика0,3664'!D128</f>
        <v>38.948320000000002</v>
      </c>
      <c r="E171" s="111">
        <f>'патриотика0,3664'!E128</f>
        <v>63.4</v>
      </c>
      <c r="F171" s="58">
        <f t="shared" ref="F171:F175" si="7">D171*E171</f>
        <v>2469.323488</v>
      </c>
    </row>
    <row r="172" spans="1:7" ht="18.75" x14ac:dyDescent="0.25">
      <c r="A172" s="322" t="str">
        <f>'патриотика0,3664'!A129</f>
        <v>Водоотведение (септик)</v>
      </c>
      <c r="B172" s="363" t="s">
        <v>54</v>
      </c>
      <c r="C172" s="324"/>
      <c r="D172" s="111">
        <f>'патриотика0,3664'!D129</f>
        <v>1.0992</v>
      </c>
      <c r="E172" s="111">
        <f>'патриотика0,3664'!E129</f>
        <v>14000</v>
      </c>
      <c r="F172" s="58">
        <f t="shared" si="7"/>
        <v>15388.8</v>
      </c>
    </row>
    <row r="173" spans="1:7" ht="15.75" x14ac:dyDescent="0.25">
      <c r="A173" s="322" t="str">
        <f>'патриотика0,3664'!A130</f>
        <v>Электроэнергия</v>
      </c>
      <c r="B173" s="363" t="s">
        <v>83</v>
      </c>
      <c r="C173" s="324"/>
      <c r="D173" s="111">
        <f>'патриотика0,3664'!D130</f>
        <v>2.1983999999999999</v>
      </c>
      <c r="E173" s="111">
        <f>'патриотика0,3664'!E130</f>
        <v>7600</v>
      </c>
      <c r="F173" s="58">
        <f t="shared" si="7"/>
        <v>16707.84</v>
      </c>
    </row>
    <row r="174" spans="1:7" x14ac:dyDescent="0.25">
      <c r="A174" s="322" t="str">
        <f>'патриотика0,3664'!A131</f>
        <v>ТКО</v>
      </c>
      <c r="B174" s="341" t="s">
        <v>22</v>
      </c>
      <c r="C174" s="324"/>
      <c r="D174" s="111">
        <f>'патриотика0,3664'!D131</f>
        <v>2.9312</v>
      </c>
      <c r="E174" s="111">
        <f>'патриотика0,3664'!E131</f>
        <v>2250</v>
      </c>
      <c r="F174" s="58">
        <f t="shared" si="7"/>
        <v>6595.2</v>
      </c>
    </row>
    <row r="175" spans="1:7" ht="15.75" x14ac:dyDescent="0.25">
      <c r="A175" s="322" t="str">
        <f>'патриотика0,3664'!A132</f>
        <v>Электроэнергия (резерв)</v>
      </c>
      <c r="B175" s="363" t="s">
        <v>83</v>
      </c>
      <c r="C175" s="324"/>
      <c r="D175" s="111">
        <f>'патриотика0,3664'!D132</f>
        <v>1.8320000000000001</v>
      </c>
      <c r="E175" s="111">
        <f>'патриотика0,3664'!E132</f>
        <v>7600</v>
      </c>
      <c r="F175" s="58">
        <f t="shared" si="7"/>
        <v>13923.2</v>
      </c>
    </row>
    <row r="176" spans="1:7" x14ac:dyDescent="0.25">
      <c r="A176" s="590"/>
      <c r="B176" s="591"/>
      <c r="C176" s="591"/>
      <c r="D176" s="591"/>
      <c r="E176" s="592"/>
      <c r="F176" s="286">
        <f>SUM(F170:F175)</f>
        <v>126019.623488</v>
      </c>
    </row>
    <row r="177" spans="1:7" ht="15" hidden="1" customHeight="1" x14ac:dyDescent="0.25">
      <c r="A177" s="593" t="s">
        <v>44</v>
      </c>
      <c r="B177" s="593"/>
      <c r="C177" s="593"/>
      <c r="D177" s="593"/>
      <c r="E177" s="593"/>
      <c r="F177" s="593"/>
    </row>
    <row r="178" spans="1:7" hidden="1" x14ac:dyDescent="0.25">
      <c r="A178" s="332" t="s">
        <v>81</v>
      </c>
      <c r="B178" s="44" t="s">
        <v>191</v>
      </c>
      <c r="C178" s="44"/>
      <c r="D178" s="44"/>
      <c r="E178" s="45"/>
      <c r="F178" s="45"/>
    </row>
    <row r="179" spans="1:7" hidden="1" x14ac:dyDescent="0.25">
      <c r="D179" s="46">
        <f>F166</f>
        <v>0.3664</v>
      </c>
    </row>
    <row r="180" spans="1:7" hidden="1" x14ac:dyDescent="0.25">
      <c r="A180" s="594" t="s">
        <v>107</v>
      </c>
      <c r="B180" s="595"/>
      <c r="C180" s="334"/>
      <c r="D180" s="334" t="s">
        <v>11</v>
      </c>
      <c r="E180" s="334" t="s">
        <v>48</v>
      </c>
      <c r="F180" s="334" t="s">
        <v>15</v>
      </c>
      <c r="G180" s="327" t="s">
        <v>6</v>
      </c>
    </row>
    <row r="181" spans="1:7" hidden="1" x14ac:dyDescent="0.25">
      <c r="A181" s="594">
        <v>1</v>
      </c>
      <c r="B181" s="595"/>
      <c r="C181" s="329"/>
      <c r="D181" s="334">
        <v>2</v>
      </c>
      <c r="E181" s="334">
        <v>3</v>
      </c>
      <c r="F181" s="334">
        <v>4</v>
      </c>
      <c r="G181" s="64" t="s">
        <v>68</v>
      </c>
    </row>
    <row r="182" spans="1:7" hidden="1" x14ac:dyDescent="0.25">
      <c r="A182" s="587" t="str">
        <f>A53</f>
        <v>Суточные</v>
      </c>
      <c r="B182" s="588"/>
      <c r="C182" s="340"/>
      <c r="D182" s="334" t="str">
        <f>D53</f>
        <v>сутки</v>
      </c>
      <c r="E182" s="225">
        <f>D179</f>
        <v>0.3664</v>
      </c>
      <c r="F182" s="337">
        <f>F53</f>
        <v>450</v>
      </c>
      <c r="G182" s="64">
        <f>E182*F182</f>
        <v>164.88</v>
      </c>
    </row>
    <row r="183" spans="1:7" hidden="1" x14ac:dyDescent="0.25">
      <c r="A183" s="587" t="str">
        <f>A54</f>
        <v>Проезд</v>
      </c>
      <c r="B183" s="588"/>
      <c r="C183" s="340"/>
      <c r="D183" s="334" t="str">
        <f>D54</f>
        <v xml:space="preserve">Ед. </v>
      </c>
      <c r="E183" s="225">
        <v>0.33500000000000002</v>
      </c>
      <c r="F183" s="337">
        <f>F54</f>
        <v>7000</v>
      </c>
      <c r="G183" s="64">
        <f>E183*F183</f>
        <v>2345</v>
      </c>
    </row>
    <row r="184" spans="1:7" hidden="1" x14ac:dyDescent="0.25">
      <c r="A184" s="587" t="str">
        <f>A55</f>
        <v xml:space="preserve">Проживание </v>
      </c>
      <c r="B184" s="588"/>
      <c r="C184" s="340"/>
      <c r="D184" s="334" t="str">
        <f>D55</f>
        <v>сутки</v>
      </c>
      <c r="E184" s="225">
        <v>0.33500000000000002</v>
      </c>
      <c r="F184" s="337">
        <f>F55</f>
        <v>2000</v>
      </c>
      <c r="G184" s="64">
        <f>E184*F184-0.25</f>
        <v>669.75</v>
      </c>
    </row>
    <row r="185" spans="1:7" hidden="1" x14ac:dyDescent="0.25">
      <c r="A185" s="562" t="s">
        <v>106</v>
      </c>
      <c r="B185" s="563"/>
      <c r="C185" s="333"/>
      <c r="D185" s="60"/>
      <c r="E185" s="65"/>
      <c r="F185" s="65"/>
      <c r="G185" s="277">
        <v>0</v>
      </c>
    </row>
    <row r="186" spans="1:7" x14ac:dyDescent="0.25">
      <c r="A186" s="574" t="s">
        <v>36</v>
      </c>
      <c r="B186" s="574"/>
      <c r="C186" s="574"/>
      <c r="D186" s="574"/>
      <c r="E186" s="574"/>
      <c r="F186" s="574"/>
      <c r="G186" s="172"/>
    </row>
    <row r="187" spans="1:7" x14ac:dyDescent="0.25">
      <c r="D187" s="52">
        <f>D179</f>
        <v>0.3664</v>
      </c>
    </row>
    <row r="188" spans="1:7" x14ac:dyDescent="0.25">
      <c r="A188" s="576" t="s">
        <v>24</v>
      </c>
      <c r="B188" s="576" t="s">
        <v>11</v>
      </c>
      <c r="C188" s="334"/>
      <c r="D188" s="576" t="s">
        <v>48</v>
      </c>
      <c r="E188" s="576" t="s">
        <v>15</v>
      </c>
      <c r="F188" s="582" t="s">
        <v>177</v>
      </c>
      <c r="G188" s="583" t="s">
        <v>6</v>
      </c>
    </row>
    <row r="189" spans="1:7" ht="3.6" customHeight="1" x14ac:dyDescent="0.25">
      <c r="A189" s="576"/>
      <c r="B189" s="576"/>
      <c r="C189" s="334"/>
      <c r="D189" s="576"/>
      <c r="E189" s="576"/>
      <c r="F189" s="582"/>
      <c r="G189" s="583"/>
    </row>
    <row r="190" spans="1:7" x14ac:dyDescent="0.25">
      <c r="A190" s="334">
        <v>1</v>
      </c>
      <c r="B190" s="334">
        <v>2</v>
      </c>
      <c r="C190" s="334"/>
      <c r="D190" s="334">
        <v>3</v>
      </c>
      <c r="E190" s="334">
        <v>4</v>
      </c>
      <c r="F190" s="334">
        <v>5</v>
      </c>
      <c r="G190" s="64" t="s">
        <v>69</v>
      </c>
    </row>
    <row r="191" spans="1:7" ht="15.75" x14ac:dyDescent="0.25">
      <c r="A191" s="434" t="s">
        <v>253</v>
      </c>
      <c r="B191" s="324" t="s">
        <v>192</v>
      </c>
      <c r="C191" s="324"/>
      <c r="D191" s="415">
        <f>'патриотика0,3664'!D158</f>
        <v>0</v>
      </c>
      <c r="E191" s="407">
        <f>'патриотика0,3664'!E158</f>
        <v>6.5</v>
      </c>
      <c r="F191" s="334">
        <v>12</v>
      </c>
      <c r="G191" s="64">
        <f t="shared" ref="G191:G195" si="8">D191*E191*F191</f>
        <v>0</v>
      </c>
    </row>
    <row r="192" spans="1:7" ht="15.75" x14ac:dyDescent="0.25">
      <c r="A192" s="434" t="s">
        <v>254</v>
      </c>
      <c r="B192" s="324" t="s">
        <v>192</v>
      </c>
      <c r="C192" s="324"/>
      <c r="D192" s="415">
        <f>'патриотика0,3664'!D159</f>
        <v>13.74</v>
      </c>
      <c r="E192" s="407">
        <f>'патриотика0,3664'!E159</f>
        <v>4</v>
      </c>
      <c r="F192" s="334">
        <v>12</v>
      </c>
      <c r="G192" s="64">
        <f t="shared" si="8"/>
        <v>659.52</v>
      </c>
    </row>
    <row r="193" spans="1:7" ht="15.75" x14ac:dyDescent="0.25">
      <c r="A193" s="434" t="s">
        <v>176</v>
      </c>
      <c r="B193" s="324" t="s">
        <v>192</v>
      </c>
      <c r="C193" s="324"/>
      <c r="D193" s="415">
        <f>'патриотика0,3664'!D160</f>
        <v>0.3664</v>
      </c>
      <c r="E193" s="407">
        <f>'патриотика0,3664'!E160</f>
        <v>2183</v>
      </c>
      <c r="F193" s="334">
        <v>12</v>
      </c>
      <c r="G193" s="64">
        <f t="shared" si="8"/>
        <v>9598.2144000000008</v>
      </c>
    </row>
    <row r="194" spans="1:7" ht="15.75" x14ac:dyDescent="0.25">
      <c r="A194" s="434" t="s">
        <v>255</v>
      </c>
      <c r="B194" s="324" t="s">
        <v>192</v>
      </c>
      <c r="C194" s="324"/>
      <c r="D194" s="415">
        <f>'патриотика0,3664'!D161</f>
        <v>0.3664</v>
      </c>
      <c r="E194" s="407">
        <f>'патриотика0,3664'!E161</f>
        <v>16800</v>
      </c>
      <c r="F194" s="334">
        <v>12</v>
      </c>
      <c r="G194" s="64">
        <f>D194*E194*F194+1.46</f>
        <v>73867.700000000012</v>
      </c>
    </row>
    <row r="195" spans="1:7" ht="15.75" x14ac:dyDescent="0.25">
      <c r="A195" s="434" t="s">
        <v>256</v>
      </c>
      <c r="B195" s="324" t="s">
        <v>192</v>
      </c>
      <c r="C195" s="324"/>
      <c r="D195" s="415">
        <f>'патриотика0,3664'!D162</f>
        <v>0.3664</v>
      </c>
      <c r="E195" s="407">
        <f>'патриотика0,3664'!E162</f>
        <v>680</v>
      </c>
      <c r="F195" s="334">
        <v>1</v>
      </c>
      <c r="G195" s="64">
        <f t="shared" si="8"/>
        <v>249.15200000000002</v>
      </c>
    </row>
    <row r="196" spans="1:7" x14ac:dyDescent="0.25">
      <c r="A196" s="584" t="s">
        <v>26</v>
      </c>
      <c r="B196" s="584"/>
      <c r="C196" s="584"/>
      <c r="D196" s="584"/>
      <c r="E196" s="584"/>
      <c r="F196" s="584"/>
      <c r="G196" s="282">
        <f>SUM(G191:G195)</f>
        <v>84374.586400000015</v>
      </c>
    </row>
    <row r="197" spans="1:7" x14ac:dyDescent="0.25">
      <c r="A197" s="574" t="s">
        <v>55</v>
      </c>
      <c r="B197" s="574"/>
      <c r="C197" s="574"/>
      <c r="D197" s="574"/>
      <c r="E197" s="574"/>
      <c r="F197" s="574"/>
    </row>
    <row r="198" spans="1:7" x14ac:dyDescent="0.25">
      <c r="D198" s="52">
        <f>D187</f>
        <v>0.3664</v>
      </c>
    </row>
    <row r="199" spans="1:7" x14ac:dyDescent="0.25">
      <c r="A199" s="576" t="s">
        <v>194</v>
      </c>
      <c r="B199" s="576" t="s">
        <v>11</v>
      </c>
      <c r="C199" s="334"/>
      <c r="D199" s="576" t="s">
        <v>48</v>
      </c>
      <c r="E199" s="576" t="s">
        <v>15</v>
      </c>
      <c r="F199" s="576" t="s">
        <v>25</v>
      </c>
      <c r="G199" s="580" t="s">
        <v>6</v>
      </c>
    </row>
    <row r="200" spans="1:7" hidden="1" x14ac:dyDescent="0.25">
      <c r="A200" s="576"/>
      <c r="B200" s="576"/>
      <c r="C200" s="334"/>
      <c r="D200" s="576"/>
      <c r="E200" s="576"/>
      <c r="F200" s="576"/>
      <c r="G200" s="581"/>
    </row>
    <row r="201" spans="1:7" x14ac:dyDescent="0.25">
      <c r="A201" s="334">
        <v>1</v>
      </c>
      <c r="B201" s="334">
        <v>2</v>
      </c>
      <c r="C201" s="334"/>
      <c r="D201" s="334">
        <v>3</v>
      </c>
      <c r="E201" s="334">
        <v>4</v>
      </c>
      <c r="F201" s="334">
        <v>5</v>
      </c>
      <c r="G201" s="59" t="s">
        <v>70</v>
      </c>
    </row>
    <row r="202" spans="1:7" hidden="1" x14ac:dyDescent="0.25">
      <c r="A202" s="124" t="s">
        <v>208</v>
      </c>
      <c r="B202" s="334" t="s">
        <v>122</v>
      </c>
      <c r="C202" s="334"/>
      <c r="D202" s="334">
        <v>0</v>
      </c>
      <c r="E202" s="334">
        <v>0</v>
      </c>
      <c r="F202" s="334">
        <v>1</v>
      </c>
      <c r="G202" s="59">
        <f>D202*E202</f>
        <v>0</v>
      </c>
    </row>
    <row r="203" spans="1:7" x14ac:dyDescent="0.25">
      <c r="A203" s="55" t="s">
        <v>178</v>
      </c>
      <c r="B203" s="334" t="s">
        <v>22</v>
      </c>
      <c r="C203" s="334"/>
      <c r="D203" s="334">
        <f>1*D198</f>
        <v>0.3664</v>
      </c>
      <c r="E203" s="337">
        <f>'патриотика0,3664'!E170</f>
        <v>55000</v>
      </c>
      <c r="F203" s="334">
        <v>1</v>
      </c>
      <c r="G203" s="59">
        <f>D203*E203*F203</f>
        <v>20152</v>
      </c>
    </row>
    <row r="204" spans="1:7" x14ac:dyDescent="0.25">
      <c r="A204" s="571" t="s">
        <v>56</v>
      </c>
      <c r="B204" s="572"/>
      <c r="C204" s="572"/>
      <c r="D204" s="572"/>
      <c r="E204" s="572"/>
      <c r="F204" s="573"/>
      <c r="G204" s="289">
        <f>SUM(G202:G203)</f>
        <v>20152</v>
      </c>
    </row>
    <row r="205" spans="1:7" x14ac:dyDescent="0.25">
      <c r="A205" s="574" t="s">
        <v>19</v>
      </c>
      <c r="B205" s="574"/>
      <c r="C205" s="574"/>
      <c r="D205" s="574"/>
      <c r="E205" s="574"/>
      <c r="F205" s="574"/>
    </row>
    <row r="206" spans="1:7" x14ac:dyDescent="0.25">
      <c r="A206" s="575" t="s">
        <v>20</v>
      </c>
      <c r="B206" s="575"/>
      <c r="C206" s="575"/>
      <c r="D206" s="575"/>
      <c r="E206" s="575"/>
      <c r="F206" s="575"/>
    </row>
    <row r="207" spans="1:7" x14ac:dyDescent="0.25">
      <c r="D207" s="52">
        <f>D198</f>
        <v>0.3664</v>
      </c>
    </row>
    <row r="208" spans="1:7" x14ac:dyDescent="0.25">
      <c r="A208" s="576" t="s">
        <v>21</v>
      </c>
      <c r="B208" s="576" t="s">
        <v>11</v>
      </c>
      <c r="C208" s="334"/>
      <c r="D208" s="576" t="s">
        <v>14</v>
      </c>
      <c r="E208" s="576" t="s">
        <v>15</v>
      </c>
      <c r="F208" s="576" t="s">
        <v>6</v>
      </c>
    </row>
    <row r="209" spans="1:6" x14ac:dyDescent="0.25">
      <c r="A209" s="576"/>
      <c r="B209" s="576"/>
      <c r="C209" s="334"/>
      <c r="D209" s="576"/>
      <c r="E209" s="576"/>
      <c r="F209" s="576"/>
    </row>
    <row r="210" spans="1:6" x14ac:dyDescent="0.25">
      <c r="A210" s="335">
        <v>1</v>
      </c>
      <c r="B210" s="335">
        <v>2</v>
      </c>
      <c r="C210" s="335"/>
      <c r="D210" s="335">
        <v>3</v>
      </c>
      <c r="E210" s="335">
        <v>7</v>
      </c>
      <c r="F210" s="335" t="s">
        <v>180</v>
      </c>
    </row>
    <row r="211" spans="1:6" x14ac:dyDescent="0.25">
      <c r="A211" s="459" t="str">
        <f>'патриотика0,3664'!A177</f>
        <v xml:space="preserve">Мониторинг систем пожарной сигнализации  </v>
      </c>
      <c r="B211" s="375" t="str">
        <f t="shared" ref="B211:B212" si="9">$B$203</f>
        <v>договор</v>
      </c>
      <c r="C211" s="376"/>
      <c r="D211" s="376">
        <f>'патриотика0,3664'!D177</f>
        <v>4.3967999999999998</v>
      </c>
      <c r="E211" s="376">
        <f>'патриотика0,3664'!E177</f>
        <v>2000</v>
      </c>
      <c r="F211" s="823">
        <f t="shared" ref="F211:F212" si="10">D211*E211</f>
        <v>8793.6</v>
      </c>
    </row>
    <row r="212" spans="1:6" x14ac:dyDescent="0.25">
      <c r="A212" s="459" t="str">
        <f>'патриотика0,3664'!A178</f>
        <v xml:space="preserve">Уборка территории от снега </v>
      </c>
      <c r="B212" s="375" t="str">
        <f t="shared" si="9"/>
        <v>договор</v>
      </c>
      <c r="C212" s="376"/>
      <c r="D212" s="504">
        <f>'патриотика0,3664'!D178</f>
        <v>0.73280000000000001</v>
      </c>
      <c r="E212" s="504">
        <f>'патриотика0,3664'!E178</f>
        <v>39000</v>
      </c>
      <c r="F212" s="823">
        <f t="shared" si="10"/>
        <v>28579.200000000001</v>
      </c>
    </row>
    <row r="213" spans="1:6" x14ac:dyDescent="0.25">
      <c r="A213" s="459" t="str">
        <f>'патриотика0,3664'!A179</f>
        <v>Профилактическая дезинфекция</v>
      </c>
      <c r="B213" s="324" t="str">
        <f>$B$203</f>
        <v>договор</v>
      </c>
      <c r="C213" s="324"/>
      <c r="D213" s="504">
        <f>'патриотика0,3664'!D179</f>
        <v>0.3664</v>
      </c>
      <c r="E213" s="504">
        <f>'патриотика0,3664'!E179</f>
        <v>6602.4</v>
      </c>
      <c r="F213" s="823">
        <f>D213*E213</f>
        <v>2419.1193599999997</v>
      </c>
    </row>
    <row r="214" spans="1:6" x14ac:dyDescent="0.25">
      <c r="A214" s="459" t="str">
        <f>'патриотика0,3664'!A180</f>
        <v>Обслуживание системы видеонаблюдения</v>
      </c>
      <c r="B214" s="324" t="str">
        <f t="shared" ref="B214:B232" si="11">$B$203</f>
        <v>договор</v>
      </c>
      <c r="C214" s="94"/>
      <c r="D214" s="504">
        <f>'патриотика0,3664'!D180</f>
        <v>4.3967999999999998</v>
      </c>
      <c r="E214" s="504">
        <f>'патриотика0,3664'!E180</f>
        <v>3000</v>
      </c>
      <c r="F214" s="823">
        <f t="shared" ref="F214:F243" si="12">D214*E214</f>
        <v>13190.4</v>
      </c>
    </row>
    <row r="215" spans="1:6" ht="30" x14ac:dyDescent="0.25">
      <c r="A215" s="459" t="str">
        <f>'патриотика0,3664'!A181</f>
        <v>Комплексное обслуживание системы тепловодоснабжения и конструктивных элементов здания</v>
      </c>
      <c r="B215" s="324" t="str">
        <f t="shared" si="11"/>
        <v>договор</v>
      </c>
      <c r="C215" s="94"/>
      <c r="D215" s="504">
        <f>'патриотика0,3664'!D181</f>
        <v>0.3664</v>
      </c>
      <c r="E215" s="504">
        <f>'патриотика0,3664'!E181</f>
        <v>70000</v>
      </c>
      <c r="F215" s="823">
        <f t="shared" si="12"/>
        <v>25648</v>
      </c>
    </row>
    <row r="216" spans="1:6" ht="30" customHeight="1" x14ac:dyDescent="0.25">
      <c r="A216" s="459" t="str">
        <f>'патриотика0,3664'!A182</f>
        <v>Договор осмотр технического состояния автомобиля</v>
      </c>
      <c r="B216" s="324" t="str">
        <f t="shared" si="11"/>
        <v>договор</v>
      </c>
      <c r="C216" s="94"/>
      <c r="D216" s="504">
        <f>'патриотика0,3664'!D182</f>
        <v>76.944000000000003</v>
      </c>
      <c r="E216" s="504">
        <f>'патриотика0,3664'!E182</f>
        <v>217.3</v>
      </c>
      <c r="F216" s="823">
        <f t="shared" si="12"/>
        <v>16719.931200000003</v>
      </c>
    </row>
    <row r="217" spans="1:6" x14ac:dyDescent="0.25">
      <c r="A217" s="459" t="str">
        <f>'патриотика0,3664'!A183</f>
        <v>Техническое обслуживание систем пожарной сигнализации</v>
      </c>
      <c r="B217" s="324" t="str">
        <f t="shared" si="11"/>
        <v>договор</v>
      </c>
      <c r="C217" s="94"/>
      <c r="D217" s="504">
        <f>'патриотика0,3664'!D183</f>
        <v>4.3967999999999998</v>
      </c>
      <c r="E217" s="504">
        <f>'патриотика0,3664'!E183</f>
        <v>1000</v>
      </c>
      <c r="F217" s="823">
        <f t="shared" si="12"/>
        <v>4396.8</v>
      </c>
    </row>
    <row r="218" spans="1:6" x14ac:dyDescent="0.25">
      <c r="A218" s="459" t="str">
        <f>'патриотика0,3664'!A184</f>
        <v>Заправка катриджей</v>
      </c>
      <c r="B218" s="324" t="str">
        <f t="shared" si="11"/>
        <v>договор</v>
      </c>
      <c r="C218" s="94"/>
      <c r="D218" s="504">
        <f>'патриотика0,3664'!D184</f>
        <v>3.6640000000000001</v>
      </c>
      <c r="E218" s="504">
        <f>'патриотика0,3664'!E184</f>
        <v>61.46</v>
      </c>
      <c r="F218" s="823">
        <f t="shared" si="12"/>
        <v>225.18944000000002</v>
      </c>
    </row>
    <row r="219" spans="1:6" x14ac:dyDescent="0.25">
      <c r="A219" s="459" t="str">
        <f>'патриотика0,3664'!A185</f>
        <v>Возмещение мед осмотра (112/212)</v>
      </c>
      <c r="B219" s="324" t="str">
        <f t="shared" si="11"/>
        <v>договор</v>
      </c>
      <c r="C219" s="94"/>
      <c r="D219" s="504">
        <f>'патриотика0,3664'!D185</f>
        <v>0.73280000000000001</v>
      </c>
      <c r="E219" s="504">
        <f>'патриотика0,3664'!E185</f>
        <v>5000</v>
      </c>
      <c r="F219" s="337">
        <f t="shared" si="12"/>
        <v>3664</v>
      </c>
    </row>
    <row r="220" spans="1:6" x14ac:dyDescent="0.25">
      <c r="A220" s="459" t="str">
        <f>'патриотика0,3664'!A186</f>
        <v>Услуги СЕМИС подписка</v>
      </c>
      <c r="B220" s="324" t="str">
        <f t="shared" si="11"/>
        <v>договор</v>
      </c>
      <c r="C220" s="265"/>
      <c r="D220" s="504">
        <f>'патриотика0,3664'!D186</f>
        <v>0.3664</v>
      </c>
      <c r="E220" s="504">
        <f>'патриотика0,3664'!E186</f>
        <v>850</v>
      </c>
      <c r="F220" s="337">
        <f t="shared" si="12"/>
        <v>311.44</v>
      </c>
    </row>
    <row r="221" spans="1:6" x14ac:dyDescent="0.25">
      <c r="A221" s="459" t="str">
        <f>'патриотика0,3664'!A187</f>
        <v>Работы по специальной оценке условий труда</v>
      </c>
      <c r="B221" s="324" t="str">
        <f t="shared" si="11"/>
        <v>договор</v>
      </c>
      <c r="C221" s="94"/>
      <c r="D221" s="504">
        <f>'патриотика0,3664'!D187</f>
        <v>0.3664</v>
      </c>
      <c r="E221" s="504">
        <f>'патриотика0,3664'!E187</f>
        <v>16800</v>
      </c>
      <c r="F221" s="337">
        <f t="shared" si="12"/>
        <v>6155.52</v>
      </c>
    </row>
    <row r="222" spans="1:6" x14ac:dyDescent="0.25">
      <c r="A222" s="459" t="str">
        <f>'патриотика0,3664'!A188</f>
        <v>Оценка профессиональных рисков охраны труда</v>
      </c>
      <c r="B222" s="324" t="str">
        <f t="shared" si="11"/>
        <v>договор</v>
      </c>
      <c r="C222" s="94"/>
      <c r="D222" s="504">
        <f>'патриотика0,3664'!D188</f>
        <v>0.3664</v>
      </c>
      <c r="E222" s="504">
        <f>'патриотика0,3664'!E188</f>
        <v>6600</v>
      </c>
      <c r="F222" s="337">
        <f t="shared" si="12"/>
        <v>2418.2400000000002</v>
      </c>
    </row>
    <row r="223" spans="1:6" x14ac:dyDescent="0.25">
      <c r="A223" s="459" t="str">
        <f>'патриотика0,3664'!A189</f>
        <v>Изготовление площадки на заднем дворе учреждения</v>
      </c>
      <c r="B223" s="324" t="str">
        <f t="shared" si="11"/>
        <v>договор</v>
      </c>
      <c r="C223" s="94"/>
      <c r="D223" s="504">
        <f>'патриотика0,3664'!D189</f>
        <v>0.3664</v>
      </c>
      <c r="E223" s="504">
        <f>'патриотика0,3664'!E189</f>
        <v>6600</v>
      </c>
      <c r="F223" s="337">
        <f t="shared" si="12"/>
        <v>2418.2400000000002</v>
      </c>
    </row>
    <row r="224" spans="1:6" x14ac:dyDescent="0.25">
      <c r="A224" s="459" t="str">
        <f>'патриотика0,3664'!A190</f>
        <v>Предрейсовое медицинское обследование 200дней*85руб</v>
      </c>
      <c r="B224" s="324" t="str">
        <f t="shared" si="11"/>
        <v>договор</v>
      </c>
      <c r="C224" s="94"/>
      <c r="D224" s="504">
        <f>'патриотика0,3664'!D190</f>
        <v>153.88800000000001</v>
      </c>
      <c r="E224" s="504">
        <f>'патриотика0,3664'!E190</f>
        <v>85</v>
      </c>
      <c r="F224" s="337">
        <f t="shared" si="12"/>
        <v>13080.48</v>
      </c>
    </row>
    <row r="225" spans="1:6" ht="30" x14ac:dyDescent="0.25">
      <c r="A225" s="459" t="str">
        <f>'патриотика0,3664'!A191</f>
        <v xml:space="preserve">Услуги охраны  </v>
      </c>
      <c r="B225" s="324" t="str">
        <f t="shared" si="11"/>
        <v>договор</v>
      </c>
      <c r="C225" s="94"/>
      <c r="D225" s="504">
        <f>'патриотика0,3664'!D191</f>
        <v>4.3967999999999998</v>
      </c>
      <c r="E225" s="504">
        <f>'патриотика0,3664'!E191</f>
        <v>8000</v>
      </c>
      <c r="F225" s="337">
        <f t="shared" si="12"/>
        <v>35174.400000000001</v>
      </c>
    </row>
    <row r="226" spans="1:6" x14ac:dyDescent="0.25">
      <c r="A226" s="459" t="str">
        <f>'патриотика0,3664'!A192</f>
        <v>Обслуживание систем охранных средств сигнализации (тревожная кнопка)</v>
      </c>
      <c r="B226" s="324" t="str">
        <f t="shared" si="11"/>
        <v>договор</v>
      </c>
      <c r="C226" s="266"/>
      <c r="D226" s="504">
        <f>'патриотика0,3664'!D192</f>
        <v>4.3967999999999998</v>
      </c>
      <c r="E226" s="504">
        <f>'патриотика0,3664'!E192</f>
        <v>5000</v>
      </c>
      <c r="F226" s="337">
        <f t="shared" si="12"/>
        <v>21984</v>
      </c>
    </row>
    <row r="227" spans="1:6" x14ac:dyDescent="0.25">
      <c r="A227" s="459" t="str">
        <f>'патриотика0,3664'!A193</f>
        <v>Медосмотр при устройстве на работу</v>
      </c>
      <c r="B227" s="324" t="str">
        <f t="shared" si="11"/>
        <v>договор</v>
      </c>
      <c r="C227" s="266"/>
      <c r="D227" s="504">
        <f>'патриотика0,3664'!D193</f>
        <v>1.4656</v>
      </c>
      <c r="E227" s="504">
        <f>'патриотика0,3664'!E193</f>
        <v>3800</v>
      </c>
      <c r="F227" s="337">
        <f t="shared" si="12"/>
        <v>5569.28</v>
      </c>
    </row>
    <row r="228" spans="1:6" ht="30" x14ac:dyDescent="0.25">
      <c r="A228" s="459" t="str">
        <f>'патриотика0,3664'!A194</f>
        <v>Страховая премия по полису ОСАГО за УАЗ</v>
      </c>
      <c r="B228" s="324" t="str">
        <f t="shared" si="11"/>
        <v>договор</v>
      </c>
      <c r="C228" s="266"/>
      <c r="D228" s="504">
        <f>'патриотика0,3664'!D194</f>
        <v>0.3664</v>
      </c>
      <c r="E228" s="504">
        <f>'патриотика0,3664'!E194</f>
        <v>5500</v>
      </c>
      <c r="F228" s="337">
        <f t="shared" si="12"/>
        <v>2015.2</v>
      </c>
    </row>
    <row r="229" spans="1:6" x14ac:dyDescent="0.25">
      <c r="A229" s="459" t="str">
        <f>'патриотика0,3664'!A195</f>
        <v>Диагностика бытовой и оргтехники для определения возможности ее дальнейшего использования (244/226)</v>
      </c>
      <c r="B229" s="324" t="str">
        <f t="shared" si="11"/>
        <v>договор</v>
      </c>
      <c r="C229" s="266"/>
      <c r="D229" s="504">
        <f>'патриотика0,3664'!D195</f>
        <v>0.3664</v>
      </c>
      <c r="E229" s="504">
        <f>'патриотика0,3664'!E195</f>
        <v>15765</v>
      </c>
      <c r="F229" s="337">
        <f t="shared" si="12"/>
        <v>5776.2960000000003</v>
      </c>
    </row>
    <row r="230" spans="1:6" x14ac:dyDescent="0.25">
      <c r="A230" s="459" t="str">
        <f>'патриотика0,3664'!A196</f>
        <v>Изготовление снежных фигур</v>
      </c>
      <c r="B230" s="324" t="str">
        <f t="shared" si="11"/>
        <v>договор</v>
      </c>
      <c r="C230" s="266"/>
      <c r="D230" s="504">
        <f>'патриотика0,3664'!D196</f>
        <v>0.3664</v>
      </c>
      <c r="E230" s="504">
        <f>'патриотика0,3664'!E196</f>
        <v>14000</v>
      </c>
      <c r="F230" s="505">
        <f t="shared" si="12"/>
        <v>5129.6000000000004</v>
      </c>
    </row>
    <row r="231" spans="1:6" x14ac:dyDescent="0.25">
      <c r="A231" s="459" t="str">
        <f>'патриотика0,3664'!A197</f>
        <v>Приобретение программного обеспечения</v>
      </c>
      <c r="B231" s="324" t="str">
        <f t="shared" si="11"/>
        <v>договор</v>
      </c>
      <c r="C231" s="266"/>
      <c r="D231" s="504">
        <f>'патриотика0,3664'!D197</f>
        <v>0.73280000000000001</v>
      </c>
      <c r="E231" s="504">
        <f>'патриотика0,3664'!E197</f>
        <v>8267.5</v>
      </c>
      <c r="F231" s="505">
        <f t="shared" si="12"/>
        <v>6058.424</v>
      </c>
    </row>
    <row r="232" spans="1:6" x14ac:dyDescent="0.25">
      <c r="A232" s="459" t="str">
        <f>'патриотика0,3664'!A198</f>
        <v>Оплата пени, штрафов (853/291)</v>
      </c>
      <c r="B232" s="324" t="str">
        <f t="shared" si="11"/>
        <v>договор</v>
      </c>
      <c r="C232" s="266"/>
      <c r="D232" s="513">
        <f>'патриотика0,3664'!D198</f>
        <v>1.8320000000000001</v>
      </c>
      <c r="E232" s="513">
        <f>'патриотика0,3664'!E198</f>
        <v>90</v>
      </c>
      <c r="F232" s="512">
        <f t="shared" ref="F232" si="13">D232*E232</f>
        <v>164.88</v>
      </c>
    </row>
    <row r="233" spans="1:6" hidden="1" x14ac:dyDescent="0.25">
      <c r="A233" s="435"/>
      <c r="B233" s="357"/>
      <c r="C233" s="436"/>
      <c r="D233" s="357"/>
      <c r="E233" s="437">
        <v>9600</v>
      </c>
      <c r="F233" s="244">
        <f t="shared" si="12"/>
        <v>0</v>
      </c>
    </row>
    <row r="234" spans="1:6" hidden="1" x14ac:dyDescent="0.25">
      <c r="A234" s="264"/>
      <c r="B234" s="324"/>
      <c r="C234" s="266"/>
      <c r="D234" s="324"/>
      <c r="E234" s="267">
        <v>9500</v>
      </c>
      <c r="F234" s="337">
        <f t="shared" si="12"/>
        <v>0</v>
      </c>
    </row>
    <row r="235" spans="1:6" hidden="1" x14ac:dyDescent="0.25">
      <c r="A235" s="264"/>
      <c r="B235" s="324"/>
      <c r="C235" s="266"/>
      <c r="D235" s="324"/>
      <c r="E235" s="267">
        <v>5000</v>
      </c>
      <c r="F235" s="337">
        <f t="shared" si="12"/>
        <v>0</v>
      </c>
    </row>
    <row r="236" spans="1:6" hidden="1" x14ac:dyDescent="0.25">
      <c r="A236" s="264"/>
      <c r="B236" s="324"/>
      <c r="C236" s="266"/>
      <c r="D236" s="324"/>
      <c r="E236" s="267">
        <v>15000</v>
      </c>
      <c r="F236" s="337">
        <f t="shared" si="12"/>
        <v>0</v>
      </c>
    </row>
    <row r="237" spans="1:6" hidden="1" x14ac:dyDescent="0.25">
      <c r="A237" s="93"/>
      <c r="B237" s="324"/>
      <c r="C237" s="94"/>
      <c r="D237" s="324"/>
      <c r="E237" s="357">
        <v>2000</v>
      </c>
      <c r="F237" s="337">
        <f t="shared" si="12"/>
        <v>0</v>
      </c>
    </row>
    <row r="238" spans="1:6" hidden="1" x14ac:dyDescent="0.25">
      <c r="A238" s="93"/>
      <c r="B238" s="324"/>
      <c r="C238" s="94"/>
      <c r="D238" s="324"/>
      <c r="E238" s="357">
        <v>2000</v>
      </c>
      <c r="F238" s="337">
        <f t="shared" si="12"/>
        <v>0</v>
      </c>
    </row>
    <row r="239" spans="1:6" hidden="1" x14ac:dyDescent="0.25">
      <c r="A239" s="93"/>
      <c r="B239" s="324"/>
      <c r="C239" s="94"/>
      <c r="D239" s="324"/>
      <c r="E239" s="357">
        <v>2000</v>
      </c>
      <c r="F239" s="337">
        <f t="shared" si="12"/>
        <v>0</v>
      </c>
    </row>
    <row r="240" spans="1:6" hidden="1" x14ac:dyDescent="0.25">
      <c r="A240" s="93"/>
      <c r="B240" s="324"/>
      <c r="C240" s="94"/>
      <c r="D240" s="324"/>
      <c r="E240" s="357">
        <v>2000</v>
      </c>
      <c r="F240" s="337">
        <f t="shared" si="12"/>
        <v>0</v>
      </c>
    </row>
    <row r="241" spans="1:7" hidden="1" x14ac:dyDescent="0.25">
      <c r="A241" s="93"/>
      <c r="B241" s="324"/>
      <c r="C241" s="94"/>
      <c r="D241" s="324"/>
      <c r="E241" s="357">
        <v>2000</v>
      </c>
      <c r="F241" s="337">
        <f t="shared" si="12"/>
        <v>0</v>
      </c>
    </row>
    <row r="242" spans="1:7" hidden="1" x14ac:dyDescent="0.25">
      <c r="A242" s="93"/>
      <c r="B242" s="324"/>
      <c r="C242" s="94"/>
      <c r="D242" s="324"/>
      <c r="E242" s="357">
        <v>2500</v>
      </c>
      <c r="F242" s="337">
        <f t="shared" si="12"/>
        <v>0</v>
      </c>
    </row>
    <row r="243" spans="1:7" hidden="1" x14ac:dyDescent="0.25">
      <c r="A243" s="93"/>
      <c r="B243" s="324"/>
      <c r="C243" s="94"/>
      <c r="D243" s="324"/>
      <c r="E243" s="324">
        <v>7500</v>
      </c>
      <c r="F243" s="337">
        <f t="shared" si="12"/>
        <v>0</v>
      </c>
    </row>
    <row r="244" spans="1:7" x14ac:dyDescent="0.25">
      <c r="A244" s="564" t="s">
        <v>23</v>
      </c>
      <c r="B244" s="565"/>
      <c r="C244" s="565"/>
      <c r="D244" s="565"/>
      <c r="E244" s="566"/>
      <c r="F244" s="290">
        <f>SUM(F211:F243)</f>
        <v>209892.24000000005</v>
      </c>
    </row>
    <row r="245" spans="1:7" x14ac:dyDescent="0.25">
      <c r="A245" s="567" t="s">
        <v>29</v>
      </c>
      <c r="B245" s="568"/>
      <c r="C245" s="568"/>
      <c r="D245" s="568"/>
      <c r="E245" s="568"/>
      <c r="F245" s="569"/>
    </row>
    <row r="246" spans="1:7" x14ac:dyDescent="0.25">
      <c r="A246" s="426">
        <f>D207</f>
        <v>0.3664</v>
      </c>
      <c r="B246" s="427"/>
      <c r="C246" s="427"/>
      <c r="D246" s="427"/>
      <c r="E246" s="427"/>
      <c r="F246" s="428"/>
    </row>
    <row r="247" spans="1:7" x14ac:dyDescent="0.25">
      <c r="A247" s="570" t="s">
        <v>30</v>
      </c>
      <c r="B247" s="570" t="s">
        <v>11</v>
      </c>
      <c r="C247" s="346"/>
      <c r="D247" s="570" t="s">
        <v>14</v>
      </c>
      <c r="E247" s="570" t="s">
        <v>15</v>
      </c>
      <c r="F247" s="570" t="s">
        <v>6</v>
      </c>
    </row>
    <row r="248" spans="1:7" x14ac:dyDescent="0.25">
      <c r="A248" s="570"/>
      <c r="B248" s="570"/>
      <c r="C248" s="346"/>
      <c r="D248" s="570"/>
      <c r="E248" s="570"/>
      <c r="F248" s="570"/>
    </row>
    <row r="249" spans="1:7" x14ac:dyDescent="0.25">
      <c r="A249" s="346">
        <v>1</v>
      </c>
      <c r="B249" s="346">
        <v>2</v>
      </c>
      <c r="C249" s="346"/>
      <c r="D249" s="346">
        <v>3</v>
      </c>
      <c r="E249" s="346">
        <v>4</v>
      </c>
      <c r="F249" s="346" t="s">
        <v>109</v>
      </c>
    </row>
    <row r="250" spans="1:7" x14ac:dyDescent="0.25">
      <c r="A250" s="510" t="str">
        <f>'патриотика0,3664'!A216</f>
        <v>Обучение персонала</v>
      </c>
      <c r="B250" s="371" t="s">
        <v>22</v>
      </c>
      <c r="C250" s="371"/>
      <c r="D250" s="371">
        <f>'патриотика0,3664'!D216</f>
        <v>0.73280000000000001</v>
      </c>
      <c r="E250" s="371">
        <f>'патриотика0,3664'!E216</f>
        <v>5000</v>
      </c>
      <c r="F250" s="216">
        <f t="shared" ref="F250:F251" si="14">D250*E250</f>
        <v>3664</v>
      </c>
    </row>
    <row r="251" spans="1:7" x14ac:dyDescent="0.25">
      <c r="A251" s="510" t="str">
        <f>'патриотика0,3664'!A217</f>
        <v>Переподготовка</v>
      </c>
      <c r="B251" s="371" t="s">
        <v>22</v>
      </c>
      <c r="C251" s="371"/>
      <c r="D251" s="502">
        <f>'патриотика0,3664'!D217</f>
        <v>1.0992</v>
      </c>
      <c r="E251" s="502">
        <f>'патриотика0,3664'!E217</f>
        <v>20000</v>
      </c>
      <c r="F251" s="216">
        <f t="shared" si="14"/>
        <v>21984</v>
      </c>
    </row>
    <row r="252" spans="1:7" x14ac:dyDescent="0.25">
      <c r="A252" s="510" t="str">
        <f>'патриотика0,3664'!A218</f>
        <v>Пиломатериал</v>
      </c>
      <c r="B252" s="217" t="s">
        <v>84</v>
      </c>
      <c r="C252" s="214"/>
      <c r="D252" s="502">
        <f>'патриотика0,3664'!D218</f>
        <v>2.5648</v>
      </c>
      <c r="E252" s="502">
        <f>'патриотика0,3664'!E218</f>
        <v>17285.71</v>
      </c>
      <c r="F252" s="216">
        <f>D252*E252</f>
        <v>44334.389007999998</v>
      </c>
      <c r="G252" s="438"/>
    </row>
    <row r="253" spans="1:7" x14ac:dyDescent="0.25">
      <c r="A253" s="510" t="str">
        <f>'патриотика0,3664'!A219</f>
        <v>Тонеры для картриджей Kyocera</v>
      </c>
      <c r="B253" s="217" t="s">
        <v>84</v>
      </c>
      <c r="C253" s="214"/>
      <c r="D253" s="502">
        <f>'патриотика0,3664'!D219</f>
        <v>1.8320000000000001</v>
      </c>
      <c r="E253" s="502">
        <f>'патриотика0,3664'!E219</f>
        <v>1500</v>
      </c>
      <c r="F253" s="216">
        <f>D253*E253</f>
        <v>2748</v>
      </c>
      <c r="G253" s="438"/>
    </row>
    <row r="254" spans="1:7" ht="15" customHeight="1" x14ac:dyDescent="0.25">
      <c r="A254" s="510" t="str">
        <f>'патриотика0,3664'!A220</f>
        <v>Комплект тонеров для цветного принтера Canon</v>
      </c>
      <c r="B254" s="217" t="s">
        <v>84</v>
      </c>
      <c r="C254" s="214"/>
      <c r="D254" s="502">
        <f>'патриотика0,3664'!D220</f>
        <v>1.8320000000000001</v>
      </c>
      <c r="E254" s="502">
        <f>'патриотика0,3664'!E220</f>
        <v>4500</v>
      </c>
      <c r="F254" s="216">
        <f t="shared" ref="F254:F294" si="15">D254*E254</f>
        <v>8244</v>
      </c>
      <c r="G254" s="438"/>
    </row>
    <row r="255" spans="1:7" ht="15" customHeight="1" x14ac:dyDescent="0.25">
      <c r="A255" s="510" t="str">
        <f>'патриотика0,3664'!A221</f>
        <v>Комплект тонера для цветного принтера Hp</v>
      </c>
      <c r="B255" s="217" t="s">
        <v>84</v>
      </c>
      <c r="C255" s="214"/>
      <c r="D255" s="502">
        <f>'патриотика0,3664'!D221</f>
        <v>0.73280000000000001</v>
      </c>
      <c r="E255" s="502">
        <f>'патриотика0,3664'!E221</f>
        <v>13000</v>
      </c>
      <c r="F255" s="216">
        <f t="shared" si="15"/>
        <v>9526.4</v>
      </c>
      <c r="G255" s="438"/>
    </row>
    <row r="256" spans="1:7" ht="15" customHeight="1" x14ac:dyDescent="0.25">
      <c r="A256" s="510" t="str">
        <f>'патриотика0,3664'!A222</f>
        <v>Флеш накопители  16 гб</v>
      </c>
      <c r="B256" s="217" t="s">
        <v>84</v>
      </c>
      <c r="C256" s="214"/>
      <c r="D256" s="502">
        <f>'патриотика0,3664'!D222</f>
        <v>2.5648</v>
      </c>
      <c r="E256" s="502">
        <f>'патриотика0,3664'!E222</f>
        <v>1000</v>
      </c>
      <c r="F256" s="216">
        <f t="shared" si="15"/>
        <v>2564.8000000000002</v>
      </c>
      <c r="G256" s="438"/>
    </row>
    <row r="257" spans="1:7" x14ac:dyDescent="0.25">
      <c r="A257" s="510" t="str">
        <f>'патриотика0,3664'!A223</f>
        <v>Флеш накопители  64 гб</v>
      </c>
      <c r="B257" s="217" t="s">
        <v>84</v>
      </c>
      <c r="C257" s="214"/>
      <c r="D257" s="502">
        <f>'патриотика0,3664'!D223</f>
        <v>1.8320000000000001</v>
      </c>
      <c r="E257" s="502">
        <f>'патриотика0,3664'!E223</f>
        <v>2100</v>
      </c>
      <c r="F257" s="216">
        <f t="shared" si="15"/>
        <v>3847.2000000000003</v>
      </c>
      <c r="G257" s="438"/>
    </row>
    <row r="258" spans="1:7" x14ac:dyDescent="0.25">
      <c r="A258" s="510" t="str">
        <f>'патриотика0,3664'!A224</f>
        <v>Мышь USB</v>
      </c>
      <c r="B258" s="217" t="s">
        <v>84</v>
      </c>
      <c r="C258" s="214"/>
      <c r="D258" s="502">
        <f>'патриотика0,3664'!D224</f>
        <v>1.4656</v>
      </c>
      <c r="E258" s="502">
        <f>'патриотика0,3664'!E224</f>
        <v>500</v>
      </c>
      <c r="F258" s="216">
        <f t="shared" si="15"/>
        <v>732.8</v>
      </c>
      <c r="G258" s="438"/>
    </row>
    <row r="259" spans="1:7" x14ac:dyDescent="0.25">
      <c r="A259" s="510" t="str">
        <f>'патриотика0,3664'!A225</f>
        <v xml:space="preserve">Мешки для мусора </v>
      </c>
      <c r="B259" s="217" t="s">
        <v>84</v>
      </c>
      <c r="C259" s="214"/>
      <c r="D259" s="502">
        <f>'патриотика0,3664'!D225</f>
        <v>36.64</v>
      </c>
      <c r="E259" s="502">
        <f>'патриотика0,3664'!E225</f>
        <v>100</v>
      </c>
      <c r="F259" s="216">
        <f t="shared" si="15"/>
        <v>3664</v>
      </c>
      <c r="G259" s="438"/>
    </row>
    <row r="260" spans="1:7" x14ac:dyDescent="0.25">
      <c r="A260" s="510" t="str">
        <f>'патриотика0,3664'!A226</f>
        <v>Жидкое мыло</v>
      </c>
      <c r="B260" s="217" t="s">
        <v>84</v>
      </c>
      <c r="C260" s="214"/>
      <c r="D260" s="502">
        <f>'патриотика0,3664'!D226</f>
        <v>5.4960000000000004</v>
      </c>
      <c r="E260" s="502">
        <f>'патриотика0,3664'!E226</f>
        <v>250</v>
      </c>
      <c r="F260" s="216">
        <f t="shared" si="15"/>
        <v>1374</v>
      </c>
      <c r="G260" s="438"/>
    </row>
    <row r="261" spans="1:7" ht="15" customHeight="1" x14ac:dyDescent="0.25">
      <c r="A261" s="510" t="str">
        <f>'патриотика0,3664'!A227</f>
        <v>Туалетная бумага</v>
      </c>
      <c r="B261" s="217" t="s">
        <v>84</v>
      </c>
      <c r="C261" s="214"/>
      <c r="D261" s="502">
        <f>'патриотика0,3664'!D227</f>
        <v>36.64</v>
      </c>
      <c r="E261" s="502">
        <f>'патриотика0,3664'!E227</f>
        <v>25</v>
      </c>
      <c r="F261" s="216">
        <f t="shared" si="15"/>
        <v>916</v>
      </c>
      <c r="G261" s="438"/>
    </row>
    <row r="262" spans="1:7" ht="15" customHeight="1" x14ac:dyDescent="0.25">
      <c r="A262" s="510" t="str">
        <f>'патриотика0,3664'!A228</f>
        <v>Тряпки для мытья</v>
      </c>
      <c r="B262" s="217" t="s">
        <v>84</v>
      </c>
      <c r="C262" s="214"/>
      <c r="D262" s="502">
        <f>'патриотика0,3664'!D228</f>
        <v>14.656000000000001</v>
      </c>
      <c r="E262" s="502">
        <f>'патриотика0,3664'!E228</f>
        <v>40</v>
      </c>
      <c r="F262" s="216">
        <f t="shared" si="15"/>
        <v>586.24</v>
      </c>
      <c r="G262" s="438"/>
    </row>
    <row r="263" spans="1:7" ht="15" customHeight="1" x14ac:dyDescent="0.25">
      <c r="A263" s="510" t="str">
        <f>'патриотика0,3664'!A229</f>
        <v>Бытовая химия</v>
      </c>
      <c r="B263" s="217" t="s">
        <v>84</v>
      </c>
      <c r="C263" s="214"/>
      <c r="D263" s="502">
        <f>'патриотика0,3664'!D229</f>
        <v>7.3280000000000003</v>
      </c>
      <c r="E263" s="502">
        <f>'патриотика0,3664'!E229</f>
        <v>1000</v>
      </c>
      <c r="F263" s="216">
        <f t="shared" si="15"/>
        <v>7328</v>
      </c>
      <c r="G263" s="438"/>
    </row>
    <row r="264" spans="1:7" ht="15" customHeight="1" x14ac:dyDescent="0.25">
      <c r="A264" s="510" t="str">
        <f>'патриотика0,3664'!A230</f>
        <v>Фанера</v>
      </c>
      <c r="B264" s="217" t="s">
        <v>84</v>
      </c>
      <c r="C264" s="214"/>
      <c r="D264" s="502">
        <f>'патриотика0,3664'!D230</f>
        <v>10.992000000000001</v>
      </c>
      <c r="E264" s="502">
        <f>'патриотика0,3664'!E230</f>
        <v>1300</v>
      </c>
      <c r="F264" s="216">
        <f t="shared" si="15"/>
        <v>14289.6</v>
      </c>
      <c r="G264" s="438"/>
    </row>
    <row r="265" spans="1:7" ht="15" customHeight="1" x14ac:dyDescent="0.25">
      <c r="A265" s="510" t="str">
        <f>'патриотика0,3664'!A231</f>
        <v>Антифриз</v>
      </c>
      <c r="B265" s="217" t="s">
        <v>84</v>
      </c>
      <c r="C265" s="214"/>
      <c r="D265" s="502">
        <f>'патриотика0,3664'!D231</f>
        <v>7.3280000000000003</v>
      </c>
      <c r="E265" s="502">
        <f>'патриотика0,3664'!E231</f>
        <v>300</v>
      </c>
      <c r="F265" s="216">
        <f t="shared" si="15"/>
        <v>2198.4</v>
      </c>
      <c r="G265" s="438"/>
    </row>
    <row r="266" spans="1:7" ht="15" customHeight="1" x14ac:dyDescent="0.25">
      <c r="A266" s="510" t="str">
        <f>'патриотика0,3664'!A232</f>
        <v>Баннера</v>
      </c>
      <c r="B266" s="217" t="s">
        <v>84</v>
      </c>
      <c r="C266" s="324"/>
      <c r="D266" s="502">
        <f>'патриотика0,3664'!D232</f>
        <v>1.8320000000000001</v>
      </c>
      <c r="E266" s="502">
        <f>'патриотика0,3664'!E232</f>
        <v>3500</v>
      </c>
      <c r="F266" s="216">
        <f t="shared" si="15"/>
        <v>6412</v>
      </c>
      <c r="G266" s="438"/>
    </row>
    <row r="267" spans="1:7" ht="15" customHeight="1" x14ac:dyDescent="0.25">
      <c r="A267" s="510" t="str">
        <f>'патриотика0,3664'!A233</f>
        <v>Гвозди</v>
      </c>
      <c r="B267" s="217" t="s">
        <v>84</v>
      </c>
      <c r="C267" s="324"/>
      <c r="D267" s="502">
        <f>'патриотика0,3664'!D233</f>
        <v>7.3280000000000003</v>
      </c>
      <c r="E267" s="502">
        <f>'патриотика0,3664'!E233</f>
        <v>811</v>
      </c>
      <c r="F267" s="216">
        <f t="shared" si="15"/>
        <v>5943.0079999999998</v>
      </c>
      <c r="G267" s="438"/>
    </row>
    <row r="268" spans="1:7" ht="15" customHeight="1" x14ac:dyDescent="0.25">
      <c r="A268" s="510" t="str">
        <f>'патриотика0,3664'!A234</f>
        <v>Саморезы</v>
      </c>
      <c r="B268" s="217" t="s">
        <v>84</v>
      </c>
      <c r="C268" s="324"/>
      <c r="D268" s="502">
        <f>'патриотика0,3664'!D234</f>
        <v>18.32</v>
      </c>
      <c r="E268" s="502">
        <f>'патриотика0,3664'!E234</f>
        <v>100</v>
      </c>
      <c r="F268" s="216">
        <f t="shared" si="15"/>
        <v>1832</v>
      </c>
      <c r="G268" s="438"/>
    </row>
    <row r="269" spans="1:7" ht="15" customHeight="1" x14ac:dyDescent="0.25">
      <c r="A269" s="510" t="str">
        <f>'патриотика0,3664'!A235</f>
        <v>Инструмент металлический ручной</v>
      </c>
      <c r="B269" s="217" t="s">
        <v>84</v>
      </c>
      <c r="C269" s="324"/>
      <c r="D269" s="502">
        <f>'патриотика0,3664'!D235</f>
        <v>1.8320000000000001</v>
      </c>
      <c r="E269" s="502">
        <f>'патриотика0,3664'!E235</f>
        <v>301</v>
      </c>
      <c r="F269" s="216">
        <f t="shared" si="15"/>
        <v>551.43200000000002</v>
      </c>
      <c r="G269" s="438"/>
    </row>
    <row r="270" spans="1:7" ht="15" customHeight="1" x14ac:dyDescent="0.25">
      <c r="A270" s="510" t="str">
        <f>'патриотика0,3664'!A236</f>
        <v>Краска эмаль</v>
      </c>
      <c r="B270" s="217" t="s">
        <v>84</v>
      </c>
      <c r="C270" s="324"/>
      <c r="D270" s="502">
        <f>'патриотика0,3664'!D236</f>
        <v>10.992000000000001</v>
      </c>
      <c r="E270" s="502">
        <f>'патриотика0,3664'!E236</f>
        <v>250</v>
      </c>
      <c r="F270" s="216">
        <f t="shared" si="15"/>
        <v>2748</v>
      </c>
      <c r="G270" s="438"/>
    </row>
    <row r="271" spans="1:7" ht="15" customHeight="1" x14ac:dyDescent="0.25">
      <c r="A271" s="510" t="str">
        <f>'патриотика0,3664'!A237</f>
        <v>Краска ВДН</v>
      </c>
      <c r="B271" s="217" t="s">
        <v>84</v>
      </c>
      <c r="C271" s="324"/>
      <c r="D271" s="502">
        <f>'патриотика0,3664'!D237</f>
        <v>3.6640000000000001</v>
      </c>
      <c r="E271" s="502">
        <f>'патриотика0,3664'!E237</f>
        <v>401</v>
      </c>
      <c r="F271" s="216">
        <f t="shared" si="15"/>
        <v>1469.2640000000001</v>
      </c>
      <c r="G271" s="438"/>
    </row>
    <row r="272" spans="1:7" ht="15" customHeight="1" x14ac:dyDescent="0.25">
      <c r="A272" s="510" t="str">
        <f>'патриотика0,3664'!A238</f>
        <v>Кисти</v>
      </c>
      <c r="B272" s="217" t="s">
        <v>84</v>
      </c>
      <c r="C272" s="324"/>
      <c r="D272" s="502">
        <f>'патриотика0,3664'!D238</f>
        <v>14.656000000000001</v>
      </c>
      <c r="E272" s="502">
        <f>'патриотика0,3664'!E238</f>
        <v>50</v>
      </c>
      <c r="F272" s="216">
        <f t="shared" si="15"/>
        <v>732.80000000000007</v>
      </c>
      <c r="G272" s="438"/>
    </row>
    <row r="273" spans="1:7" ht="15" customHeight="1" x14ac:dyDescent="0.25">
      <c r="A273" s="510" t="str">
        <f>'патриотика0,3664'!A239</f>
        <v>Перчатка пвх</v>
      </c>
      <c r="B273" s="217" t="s">
        <v>84</v>
      </c>
      <c r="C273" s="324"/>
      <c r="D273" s="502">
        <f>'патриотика0,3664'!D239</f>
        <v>36.64</v>
      </c>
      <c r="E273" s="502">
        <f>'патриотика0,3664'!E239</f>
        <v>30</v>
      </c>
      <c r="F273" s="216">
        <f t="shared" si="15"/>
        <v>1099.2</v>
      </c>
      <c r="G273" s="438"/>
    </row>
    <row r="274" spans="1:7" ht="15" customHeight="1" x14ac:dyDescent="0.25">
      <c r="A274" s="510" t="str">
        <f>'патриотика0,3664'!A240</f>
        <v>краска кудо</v>
      </c>
      <c r="B274" s="217" t="s">
        <v>84</v>
      </c>
      <c r="C274" s="324"/>
      <c r="D274" s="502">
        <f>'патриотика0,3664'!D240</f>
        <v>10.992000000000001</v>
      </c>
      <c r="E274" s="502">
        <f>'патриотика0,3664'!E240</f>
        <v>300</v>
      </c>
      <c r="F274" s="216">
        <f t="shared" si="15"/>
        <v>3297.6000000000004</v>
      </c>
      <c r="G274" s="438"/>
    </row>
    <row r="275" spans="1:7" ht="15" customHeight="1" x14ac:dyDescent="0.25">
      <c r="A275" s="510" t="str">
        <f>'патриотика0,3664'!A241</f>
        <v>Валик+ванночка</v>
      </c>
      <c r="B275" s="217" t="s">
        <v>84</v>
      </c>
      <c r="C275" s="324"/>
      <c r="D275" s="502">
        <f>'патриотика0,3664'!D241</f>
        <v>3.6640000000000001</v>
      </c>
      <c r="E275" s="502">
        <f>'патриотика0,3664'!E241</f>
        <v>210</v>
      </c>
      <c r="F275" s="216">
        <f t="shared" si="15"/>
        <v>769.44</v>
      </c>
      <c r="G275" s="438"/>
    </row>
    <row r="276" spans="1:7" ht="15" customHeight="1" x14ac:dyDescent="0.25">
      <c r="A276" s="510" t="str">
        <f>'патриотика0,3664'!A242</f>
        <v>Ножницыы</v>
      </c>
      <c r="B276" s="217" t="s">
        <v>84</v>
      </c>
      <c r="C276" s="214"/>
      <c r="D276" s="502">
        <f>'патриотика0,3664'!D242</f>
        <v>3.6640000000000001</v>
      </c>
      <c r="E276" s="502">
        <f>'патриотика0,3664'!E242</f>
        <v>150</v>
      </c>
      <c r="F276" s="216">
        <f t="shared" si="15"/>
        <v>549.6</v>
      </c>
      <c r="G276" s="438"/>
    </row>
    <row r="277" spans="1:7" ht="15" customHeight="1" x14ac:dyDescent="0.25">
      <c r="A277" s="510" t="str">
        <f>'патриотика0,3664'!A243</f>
        <v>Канцелярские расходники</v>
      </c>
      <c r="B277" s="217" t="s">
        <v>84</v>
      </c>
      <c r="C277" s="214"/>
      <c r="D277" s="502">
        <f>'патриотика0,3664'!D243</f>
        <v>36.64</v>
      </c>
      <c r="E277" s="502">
        <f>'патриотика0,3664'!E243</f>
        <v>50</v>
      </c>
      <c r="F277" s="216">
        <f t="shared" si="15"/>
        <v>1832</v>
      </c>
      <c r="G277" s="438"/>
    </row>
    <row r="278" spans="1:7" x14ac:dyDescent="0.25">
      <c r="A278" s="510" t="str">
        <f>'патриотика0,3664'!A244</f>
        <v>Канцелярия (ручки, карандаши)</v>
      </c>
      <c r="B278" s="217" t="s">
        <v>84</v>
      </c>
      <c r="C278" s="214"/>
      <c r="D278" s="502">
        <f>'патриотика0,3664'!D244</f>
        <v>36.64</v>
      </c>
      <c r="E278" s="502">
        <f>'патриотика0,3664'!E244</f>
        <v>30</v>
      </c>
      <c r="F278" s="216">
        <f t="shared" si="15"/>
        <v>1099.2</v>
      </c>
      <c r="G278" s="438"/>
    </row>
    <row r="279" spans="1:7" x14ac:dyDescent="0.25">
      <c r="A279" s="510" t="str">
        <f>'патриотика0,3664'!A245</f>
        <v>Офисные принадлежности (папки, скоросшиватели, файлы)</v>
      </c>
      <c r="B279" s="217" t="s">
        <v>84</v>
      </c>
      <c r="C279" s="214"/>
      <c r="D279" s="502">
        <f>'патриотика0,3664'!D245</f>
        <v>36.64</v>
      </c>
      <c r="E279" s="502">
        <f>'патриотика0,3664'!E245</f>
        <v>100</v>
      </c>
      <c r="F279" s="216">
        <f t="shared" si="15"/>
        <v>3664</v>
      </c>
      <c r="G279" s="438"/>
    </row>
    <row r="280" spans="1:7" x14ac:dyDescent="0.25">
      <c r="A280" s="510" t="str">
        <f>'патриотика0,3664'!A246</f>
        <v>Лампы</v>
      </c>
      <c r="B280" s="217" t="s">
        <v>84</v>
      </c>
      <c r="C280" s="214"/>
      <c r="D280" s="502">
        <f>'патриотика0,3664'!D246</f>
        <v>18.32</v>
      </c>
      <c r="E280" s="502">
        <f>'патриотика0,3664'!E246</f>
        <v>40</v>
      </c>
      <c r="F280" s="216">
        <f t="shared" si="15"/>
        <v>732.8</v>
      </c>
      <c r="G280" s="438"/>
    </row>
    <row r="281" spans="1:7" x14ac:dyDescent="0.25">
      <c r="A281" s="510" t="str">
        <f>'патриотика0,3664'!A247</f>
        <v>Батерейки</v>
      </c>
      <c r="B281" s="217" t="s">
        <v>84</v>
      </c>
      <c r="C281" s="214"/>
      <c r="D281" s="502">
        <f>'патриотика0,3664'!D247</f>
        <v>73.28</v>
      </c>
      <c r="E281" s="502">
        <f>'патриотика0,3664'!E247</f>
        <v>80</v>
      </c>
      <c r="F281" s="216">
        <f t="shared" si="15"/>
        <v>5862.4</v>
      </c>
      <c r="G281" s="438"/>
    </row>
    <row r="282" spans="1:7" x14ac:dyDescent="0.25">
      <c r="A282" s="510" t="str">
        <f>'патриотика0,3664'!A248</f>
        <v>Бумага А4</v>
      </c>
      <c r="B282" s="217" t="s">
        <v>84</v>
      </c>
      <c r="C282" s="351"/>
      <c r="D282" s="502">
        <f>'патриотика0,3664'!D248</f>
        <v>36.64</v>
      </c>
      <c r="E282" s="502">
        <f>'патриотика0,3664'!E248</f>
        <v>300</v>
      </c>
      <c r="F282" s="216">
        <f t="shared" si="15"/>
        <v>10992</v>
      </c>
      <c r="G282" s="438"/>
    </row>
    <row r="283" spans="1:7" x14ac:dyDescent="0.25">
      <c r="A283" s="510" t="str">
        <f>'патриотика0,3664'!A249</f>
        <v>Грабли, лопаты</v>
      </c>
      <c r="B283" s="217" t="s">
        <v>84</v>
      </c>
      <c r="C283" s="351"/>
      <c r="D283" s="502">
        <f>'патриотика0,3664'!D249</f>
        <v>3.6640000000000001</v>
      </c>
      <c r="E283" s="502">
        <f>'патриотика0,3664'!E249</f>
        <v>400</v>
      </c>
      <c r="F283" s="216">
        <f t="shared" si="15"/>
        <v>1465.6000000000001</v>
      </c>
      <c r="G283" s="438"/>
    </row>
    <row r="284" spans="1:7" x14ac:dyDescent="0.25">
      <c r="A284" s="510" t="str">
        <f>'патриотика0,3664'!A250</f>
        <v>ГСМ УАЗ (Масло двигатель)</v>
      </c>
      <c r="B284" s="217" t="s">
        <v>84</v>
      </c>
      <c r="C284" s="351"/>
      <c r="D284" s="502">
        <f>'патриотика0,3664'!D250</f>
        <v>7.3280000000000003</v>
      </c>
      <c r="E284" s="502">
        <f>'патриотика0,3664'!E250</f>
        <v>400</v>
      </c>
      <c r="F284" s="216">
        <f t="shared" si="15"/>
        <v>2931.2000000000003</v>
      </c>
      <c r="G284" s="438"/>
    </row>
    <row r="285" spans="1:7" x14ac:dyDescent="0.25">
      <c r="A285" s="510" t="str">
        <f>'патриотика0,3664'!A251</f>
        <v>ГСМ Бензин</v>
      </c>
      <c r="B285" s="217" t="s">
        <v>84</v>
      </c>
      <c r="C285" s="351"/>
      <c r="D285" s="502">
        <f>'патриотика0,3664'!D251</f>
        <v>952.64</v>
      </c>
      <c r="E285" s="502">
        <f>'патриотика0,3664'!E251</f>
        <v>50</v>
      </c>
      <c r="F285" s="216">
        <f>D285*E285+0.01</f>
        <v>47632.01</v>
      </c>
      <c r="G285" s="438"/>
    </row>
    <row r="286" spans="1:7" hidden="1" x14ac:dyDescent="0.25">
      <c r="A286" s="460">
        <f>'патриотика0,3664'!A252</f>
        <v>0</v>
      </c>
      <c r="B286" s="217" t="s">
        <v>84</v>
      </c>
      <c r="C286" s="218"/>
      <c r="D286" s="371">
        <f>'патриотика0,3664'!D252</f>
        <v>0.36899999999999999</v>
      </c>
      <c r="E286" s="371">
        <f>'патриотика0,3664'!E252</f>
        <v>0</v>
      </c>
      <c r="F286" s="216">
        <f t="shared" si="15"/>
        <v>0</v>
      </c>
      <c r="G286" s="438"/>
    </row>
    <row r="287" spans="1:7" hidden="1" x14ac:dyDescent="0.25">
      <c r="A287" s="460">
        <f>'патриотика0,3664'!A253</f>
        <v>0</v>
      </c>
      <c r="B287" s="217" t="s">
        <v>84</v>
      </c>
      <c r="C287" s="351"/>
      <c r="D287" s="371">
        <f>'патриотика0,3664'!D253</f>
        <v>11.808</v>
      </c>
      <c r="E287" s="371">
        <f>'патриотика0,3664'!E253</f>
        <v>0</v>
      </c>
      <c r="F287" s="216">
        <f t="shared" si="15"/>
        <v>0</v>
      </c>
      <c r="G287" s="438"/>
    </row>
    <row r="288" spans="1:7" hidden="1" x14ac:dyDescent="0.25">
      <c r="A288" s="460">
        <f>'патриотика0,3664'!A254</f>
        <v>0</v>
      </c>
      <c r="B288" s="217" t="s">
        <v>84</v>
      </c>
      <c r="C288" s="351"/>
      <c r="D288" s="371">
        <f>'патриотика0,3664'!D254</f>
        <v>2.5830000000000002</v>
      </c>
      <c r="E288" s="371">
        <f>'патриотика0,3664'!E254</f>
        <v>0</v>
      </c>
      <c r="F288" s="216">
        <f t="shared" si="15"/>
        <v>0</v>
      </c>
      <c r="G288" s="438"/>
    </row>
    <row r="289" spans="1:7" hidden="1" x14ac:dyDescent="0.25">
      <c r="A289" s="460">
        <f>'патриотика0,3664'!A255</f>
        <v>0</v>
      </c>
      <c r="B289" s="217" t="s">
        <v>84</v>
      </c>
      <c r="C289" s="378"/>
      <c r="D289" s="371">
        <f>'патриотика0,3664'!D255</f>
        <v>0.36899999999999999</v>
      </c>
      <c r="E289" s="371">
        <f>'патриотика0,3664'!E255</f>
        <v>0</v>
      </c>
      <c r="F289" s="216">
        <f t="shared" si="15"/>
        <v>0</v>
      </c>
      <c r="G289" s="438"/>
    </row>
    <row r="290" spans="1:7" hidden="1" x14ac:dyDescent="0.25">
      <c r="A290" s="460">
        <f>'патриотика0,3664'!A256</f>
        <v>0</v>
      </c>
      <c r="B290" s="217" t="s">
        <v>84</v>
      </c>
      <c r="C290" s="378"/>
      <c r="D290" s="371">
        <f>'патриотика0,3664'!D256</f>
        <v>0.36899999999999999</v>
      </c>
      <c r="E290" s="371">
        <f>'патриотика0,3664'!E256</f>
        <v>0</v>
      </c>
      <c r="F290" s="216">
        <f t="shared" si="15"/>
        <v>0</v>
      </c>
      <c r="G290" s="438"/>
    </row>
    <row r="291" spans="1:7" hidden="1" x14ac:dyDescent="0.25">
      <c r="A291" s="460">
        <f>'патриотика0,3664'!A257</f>
        <v>0</v>
      </c>
      <c r="B291" s="217" t="s">
        <v>84</v>
      </c>
      <c r="C291" s="378"/>
      <c r="D291" s="371">
        <f>'патриотика0,3664'!D257</f>
        <v>0.36899999999999999</v>
      </c>
      <c r="E291" s="371">
        <f>'патриотика0,3664'!E257</f>
        <v>0</v>
      </c>
      <c r="F291" s="216">
        <f t="shared" si="15"/>
        <v>0</v>
      </c>
      <c r="G291" s="438"/>
    </row>
    <row r="292" spans="1:7" hidden="1" x14ac:dyDescent="0.25">
      <c r="A292" s="460">
        <f>'патриотика0,3664'!A258</f>
        <v>0</v>
      </c>
      <c r="B292" s="217" t="s">
        <v>84</v>
      </c>
      <c r="C292" s="378"/>
      <c r="D292" s="371">
        <f>'патриотика0,3664'!D258</f>
        <v>3.69</v>
      </c>
      <c r="E292" s="371">
        <f>'патриотика0,3664'!E258</f>
        <v>0</v>
      </c>
      <c r="F292" s="216">
        <f t="shared" si="15"/>
        <v>0</v>
      </c>
      <c r="G292" s="438"/>
    </row>
    <row r="293" spans="1:7" hidden="1" x14ac:dyDescent="0.25">
      <c r="A293" s="460">
        <f>'патриотика0,3664'!A259</f>
        <v>0</v>
      </c>
      <c r="B293" s="217" t="s">
        <v>84</v>
      </c>
      <c r="C293" s="378"/>
      <c r="D293" s="371">
        <f>'патриотика0,3664'!D259</f>
        <v>7.38</v>
      </c>
      <c r="E293" s="371">
        <f>'патриотика0,3664'!E259</f>
        <v>0</v>
      </c>
      <c r="F293" s="216">
        <f t="shared" si="15"/>
        <v>0</v>
      </c>
      <c r="G293" s="438"/>
    </row>
    <row r="294" spans="1:7" hidden="1" x14ac:dyDescent="0.25">
      <c r="A294" s="460">
        <f>'патриотика0,3664'!A260</f>
        <v>0</v>
      </c>
      <c r="B294" s="217" t="s">
        <v>84</v>
      </c>
      <c r="C294" s="378"/>
      <c r="D294" s="371">
        <f>'патриотика0,3664'!D260</f>
        <v>913.75470000000007</v>
      </c>
      <c r="E294" s="371">
        <f>'патриотика0,3664'!E260</f>
        <v>0</v>
      </c>
      <c r="F294" s="216">
        <f t="shared" si="15"/>
        <v>0</v>
      </c>
      <c r="G294" s="438"/>
    </row>
    <row r="295" spans="1:7" hidden="1" x14ac:dyDescent="0.25">
      <c r="A295" s="322"/>
      <c r="B295" s="217"/>
      <c r="C295" s="350"/>
      <c r="D295" s="324"/>
      <c r="E295" s="357"/>
      <c r="F295" s="216"/>
    </row>
    <row r="296" spans="1:7" hidden="1" x14ac:dyDescent="0.25">
      <c r="A296" s="322"/>
      <c r="B296" s="217"/>
      <c r="C296" s="350"/>
      <c r="D296" s="324"/>
      <c r="E296" s="357"/>
      <c r="F296" s="216"/>
    </row>
    <row r="297" spans="1:7" hidden="1" x14ac:dyDescent="0.25">
      <c r="A297" s="322"/>
      <c r="B297" s="217"/>
      <c r="C297" s="350"/>
      <c r="D297" s="324"/>
      <c r="E297" s="357"/>
      <c r="F297" s="216"/>
    </row>
    <row r="298" spans="1:7" hidden="1" x14ac:dyDescent="0.25">
      <c r="A298" s="322"/>
      <c r="B298" s="217"/>
      <c r="C298" s="350"/>
      <c r="D298" s="324"/>
      <c r="E298" s="357"/>
      <c r="F298" s="216"/>
    </row>
    <row r="299" spans="1:7" hidden="1" x14ac:dyDescent="0.25">
      <c r="A299" s="322"/>
      <c r="B299" s="217"/>
      <c r="C299" s="350"/>
      <c r="D299" s="324"/>
      <c r="E299" s="357"/>
      <c r="F299" s="216"/>
    </row>
    <row r="300" spans="1:7" hidden="1" x14ac:dyDescent="0.25">
      <c r="A300" s="322"/>
      <c r="B300" s="217"/>
      <c r="C300" s="350"/>
      <c r="D300" s="324"/>
      <c r="E300" s="357"/>
      <c r="F300" s="216"/>
    </row>
    <row r="301" spans="1:7" hidden="1" x14ac:dyDescent="0.25">
      <c r="A301" s="322"/>
      <c r="B301" s="217"/>
      <c r="C301" s="350"/>
      <c r="D301" s="324"/>
      <c r="E301" s="357"/>
      <c r="F301" s="216"/>
    </row>
    <row r="302" spans="1:7" hidden="1" x14ac:dyDescent="0.25">
      <c r="A302" s="322"/>
      <c r="B302" s="217"/>
      <c r="C302" s="350"/>
      <c r="D302" s="324"/>
      <c r="E302" s="357"/>
      <c r="F302" s="216"/>
    </row>
    <row r="303" spans="1:7" hidden="1" x14ac:dyDescent="0.25">
      <c r="A303" s="322"/>
      <c r="B303" s="217"/>
      <c r="C303" s="350"/>
      <c r="D303" s="324"/>
      <c r="E303" s="357"/>
      <c r="F303" s="216"/>
    </row>
    <row r="304" spans="1:7" hidden="1" x14ac:dyDescent="0.25">
      <c r="A304" s="322"/>
      <c r="B304" s="217"/>
      <c r="C304" s="350"/>
      <c r="D304" s="324"/>
      <c r="E304" s="357"/>
      <c r="F304" s="216"/>
    </row>
    <row r="305" spans="1:6" hidden="1" x14ac:dyDescent="0.25">
      <c r="A305" s="322"/>
      <c r="B305" s="217"/>
      <c r="C305" s="350"/>
      <c r="D305" s="324"/>
      <c r="E305" s="357"/>
      <c r="F305" s="216"/>
    </row>
    <row r="306" spans="1:6" hidden="1" x14ac:dyDescent="0.25">
      <c r="A306" s="322"/>
      <c r="B306" s="217"/>
      <c r="C306" s="350"/>
      <c r="D306" s="324"/>
      <c r="E306" s="357"/>
      <c r="F306" s="216"/>
    </row>
    <row r="307" spans="1:6" hidden="1" x14ac:dyDescent="0.25">
      <c r="A307" s="322"/>
      <c r="B307" s="217"/>
      <c r="C307" s="350"/>
      <c r="D307" s="324"/>
      <c r="E307" s="357"/>
      <c r="F307" s="216"/>
    </row>
    <row r="308" spans="1:6" hidden="1" x14ac:dyDescent="0.25">
      <c r="A308" s="322"/>
      <c r="B308" s="217"/>
      <c r="C308" s="350"/>
      <c r="D308" s="324"/>
      <c r="E308" s="357"/>
      <c r="F308" s="216"/>
    </row>
    <row r="309" spans="1:6" hidden="1" x14ac:dyDescent="0.25">
      <c r="A309" s="322"/>
      <c r="B309" s="217"/>
      <c r="C309" s="324"/>
      <c r="D309" s="324"/>
      <c r="E309" s="357"/>
      <c r="F309" s="216"/>
    </row>
    <row r="310" spans="1:6" hidden="1" x14ac:dyDescent="0.25">
      <c r="A310" s="322"/>
      <c r="B310" s="217"/>
      <c r="C310" s="324"/>
      <c r="D310" s="324"/>
      <c r="E310" s="357"/>
      <c r="F310" s="216"/>
    </row>
    <row r="311" spans="1:6" hidden="1" x14ac:dyDescent="0.25">
      <c r="A311" s="322"/>
      <c r="B311" s="217"/>
      <c r="C311" s="324"/>
      <c r="D311" s="324"/>
      <c r="E311" s="357"/>
      <c r="F311" s="216"/>
    </row>
    <row r="312" spans="1:6" hidden="1" x14ac:dyDescent="0.25">
      <c r="A312" s="322"/>
      <c r="B312" s="217"/>
      <c r="C312" s="324"/>
      <c r="D312" s="324"/>
      <c r="E312" s="357"/>
      <c r="F312" s="216"/>
    </row>
    <row r="313" spans="1:6" hidden="1" x14ac:dyDescent="0.25">
      <c r="A313" s="322"/>
      <c r="B313" s="217"/>
      <c r="C313" s="324"/>
      <c r="D313" s="324"/>
      <c r="E313" s="357"/>
      <c r="F313" s="216"/>
    </row>
    <row r="314" spans="1:6" hidden="1" x14ac:dyDescent="0.25">
      <c r="A314" s="322"/>
      <c r="B314" s="217"/>
      <c r="C314" s="324"/>
      <c r="D314" s="324"/>
      <c r="E314" s="357"/>
      <c r="F314" s="216"/>
    </row>
    <row r="315" spans="1:6" hidden="1" x14ac:dyDescent="0.25">
      <c r="A315" s="322"/>
      <c r="B315" s="217"/>
      <c r="C315" s="324"/>
      <c r="D315" s="324"/>
      <c r="E315" s="357"/>
      <c r="F315" s="216"/>
    </row>
    <row r="316" spans="1:6" hidden="1" x14ac:dyDescent="0.25">
      <c r="A316" s="322"/>
      <c r="B316" s="217"/>
      <c r="C316" s="324"/>
      <c r="D316" s="324"/>
      <c r="E316" s="357"/>
      <c r="F316" s="216"/>
    </row>
    <row r="317" spans="1:6" hidden="1" x14ac:dyDescent="0.25">
      <c r="A317" s="322"/>
      <c r="B317" s="217"/>
      <c r="C317" s="324"/>
      <c r="D317" s="324"/>
      <c r="E317" s="357"/>
      <c r="F317" s="216"/>
    </row>
    <row r="318" spans="1:6" hidden="1" x14ac:dyDescent="0.25">
      <c r="A318" s="322"/>
      <c r="B318" s="217"/>
      <c r="C318" s="324"/>
      <c r="D318" s="324"/>
      <c r="E318" s="357"/>
      <c r="F318" s="216"/>
    </row>
    <row r="319" spans="1:6" hidden="1" x14ac:dyDescent="0.25">
      <c r="A319" s="322"/>
      <c r="B319" s="217"/>
      <c r="C319" s="324"/>
      <c r="D319" s="324"/>
      <c r="E319" s="357"/>
      <c r="F319" s="216"/>
    </row>
    <row r="320" spans="1:6" hidden="1" x14ac:dyDescent="0.25">
      <c r="A320" s="322"/>
      <c r="B320" s="217"/>
      <c r="C320" s="324"/>
      <c r="D320" s="324"/>
      <c r="E320" s="357"/>
      <c r="F320" s="216"/>
    </row>
    <row r="321" spans="1:9" hidden="1" x14ac:dyDescent="0.25">
      <c r="A321" s="322"/>
      <c r="B321" s="217"/>
      <c r="C321" s="324"/>
      <c r="D321" s="324"/>
      <c r="E321" s="357"/>
      <c r="F321" s="216"/>
    </row>
    <row r="322" spans="1:9" hidden="1" x14ac:dyDescent="0.25">
      <c r="A322" s="322"/>
      <c r="B322" s="217"/>
      <c r="C322" s="324"/>
      <c r="D322" s="324"/>
      <c r="E322" s="357"/>
      <c r="F322" s="216"/>
    </row>
    <row r="323" spans="1:9" hidden="1" x14ac:dyDescent="0.25">
      <c r="A323" s="322"/>
      <c r="B323" s="217"/>
      <c r="C323" s="324"/>
      <c r="D323" s="324"/>
      <c r="E323" s="357"/>
      <c r="F323" s="216"/>
    </row>
    <row r="324" spans="1:9" hidden="1" x14ac:dyDescent="0.25">
      <c r="A324" s="322"/>
      <c r="B324" s="217"/>
      <c r="C324" s="324"/>
      <c r="D324" s="324"/>
      <c r="E324" s="357"/>
      <c r="F324" s="216"/>
    </row>
    <row r="325" spans="1:9" hidden="1" x14ac:dyDescent="0.25">
      <c r="A325" s="322"/>
      <c r="B325" s="217"/>
      <c r="C325" s="324"/>
      <c r="D325" s="324"/>
      <c r="E325" s="357"/>
      <c r="F325" s="216"/>
    </row>
    <row r="326" spans="1:9" hidden="1" x14ac:dyDescent="0.25">
      <c r="A326" s="322"/>
      <c r="B326" s="217"/>
      <c r="C326" s="324"/>
      <c r="D326" s="324"/>
      <c r="E326" s="357"/>
      <c r="F326" s="216"/>
    </row>
    <row r="327" spans="1:9" hidden="1" x14ac:dyDescent="0.25">
      <c r="A327" s="322"/>
      <c r="B327" s="217"/>
      <c r="C327" s="324"/>
      <c r="D327" s="324"/>
      <c r="E327" s="357"/>
      <c r="F327" s="216"/>
    </row>
    <row r="328" spans="1:9" hidden="1" x14ac:dyDescent="0.25">
      <c r="A328" s="322"/>
      <c r="B328" s="217"/>
      <c r="C328" s="324"/>
      <c r="D328" s="324"/>
      <c r="E328" s="357"/>
      <c r="F328" s="216"/>
    </row>
    <row r="329" spans="1:9" ht="14.45" hidden="1" customHeight="1" x14ac:dyDescent="0.25">
      <c r="A329" s="322"/>
      <c r="B329" s="217"/>
      <c r="C329" s="324"/>
      <c r="D329" s="324"/>
      <c r="E329" s="357"/>
      <c r="F329" s="216"/>
      <c r="H329" s="347"/>
      <c r="I329" s="113"/>
    </row>
    <row r="330" spans="1:9" hidden="1" x14ac:dyDescent="0.25">
      <c r="A330" s="322"/>
      <c r="B330" s="217"/>
      <c r="C330" s="324"/>
      <c r="D330" s="324"/>
      <c r="E330" s="357"/>
      <c r="F330" s="216"/>
      <c r="H330" s="347"/>
      <c r="I330" s="113"/>
    </row>
    <row r="331" spans="1:9" hidden="1" x14ac:dyDescent="0.25">
      <c r="A331" s="322"/>
      <c r="B331" s="217"/>
      <c r="C331" s="324"/>
      <c r="D331" s="324"/>
      <c r="E331" s="357"/>
      <c r="F331" s="216"/>
      <c r="H331" s="347"/>
      <c r="I331" s="113"/>
    </row>
    <row r="332" spans="1:9" ht="16.899999999999999" hidden="1" customHeight="1" x14ac:dyDescent="0.25">
      <c r="A332" s="322"/>
      <c r="B332" s="217"/>
      <c r="C332" s="324"/>
      <c r="D332" s="324"/>
      <c r="E332" s="357"/>
      <c r="F332" s="216"/>
      <c r="H332" s="347"/>
      <c r="I332" s="113"/>
    </row>
    <row r="333" spans="1:9" ht="15.6" hidden="1" customHeight="1" x14ac:dyDescent="0.25">
      <c r="A333" s="322"/>
      <c r="B333" s="217"/>
      <c r="C333" s="324"/>
      <c r="D333" s="324"/>
      <c r="E333" s="357"/>
      <c r="F333" s="216"/>
      <c r="H333" s="347"/>
      <c r="I333" s="113"/>
    </row>
    <row r="334" spans="1:9" hidden="1" x14ac:dyDescent="0.25">
      <c r="A334" s="322"/>
      <c r="B334" s="217"/>
      <c r="C334" s="324"/>
      <c r="D334" s="324"/>
      <c r="E334" s="357"/>
      <c r="F334" s="216"/>
      <c r="H334" s="347"/>
      <c r="I334" s="113"/>
    </row>
    <row r="335" spans="1:9" hidden="1" x14ac:dyDescent="0.25">
      <c r="A335" s="322"/>
      <c r="B335" s="217"/>
      <c r="C335" s="324"/>
      <c r="D335" s="324"/>
      <c r="E335" s="357"/>
      <c r="F335" s="216"/>
      <c r="H335" s="347"/>
      <c r="I335" s="113"/>
    </row>
    <row r="336" spans="1:9" hidden="1" x14ac:dyDescent="0.25">
      <c r="A336" s="322"/>
      <c r="B336" s="217"/>
      <c r="C336" s="324"/>
      <c r="D336" s="324"/>
      <c r="E336" s="357"/>
      <c r="F336" s="216"/>
      <c r="H336" s="347"/>
      <c r="I336" s="113"/>
    </row>
    <row r="337" spans="1:9" hidden="1" x14ac:dyDescent="0.25">
      <c r="A337" s="322"/>
      <c r="B337" s="217"/>
      <c r="C337" s="324"/>
      <c r="D337" s="324"/>
      <c r="E337" s="357"/>
      <c r="F337" s="216"/>
      <c r="H337" s="347"/>
      <c r="I337" s="113"/>
    </row>
    <row r="338" spans="1:9" hidden="1" x14ac:dyDescent="0.25">
      <c r="A338" s="322"/>
      <c r="B338" s="217"/>
      <c r="C338" s="324"/>
      <c r="D338" s="324"/>
      <c r="E338" s="357"/>
      <c r="F338" s="216"/>
      <c r="H338" s="347"/>
      <c r="I338" s="113"/>
    </row>
    <row r="339" spans="1:9" hidden="1" x14ac:dyDescent="0.25">
      <c r="A339" s="322"/>
      <c r="B339" s="217"/>
      <c r="C339" s="324"/>
      <c r="D339" s="324"/>
      <c r="E339" s="357"/>
      <c r="F339" s="216"/>
      <c r="H339" s="347"/>
      <c r="I339" s="113"/>
    </row>
    <row r="340" spans="1:9" hidden="1" x14ac:dyDescent="0.25">
      <c r="A340" s="322"/>
      <c r="B340" s="217"/>
      <c r="C340" s="324"/>
      <c r="D340" s="324"/>
      <c r="E340" s="357"/>
      <c r="F340" s="216"/>
      <c r="H340" s="347"/>
      <c r="I340" s="113"/>
    </row>
    <row r="341" spans="1:9" hidden="1" x14ac:dyDescent="0.25">
      <c r="A341" s="322"/>
      <c r="B341" s="217"/>
      <c r="C341" s="324"/>
      <c r="D341" s="324"/>
      <c r="E341" s="357"/>
      <c r="F341" s="216"/>
      <c r="H341" s="347"/>
      <c r="I341" s="113"/>
    </row>
    <row r="342" spans="1:9" hidden="1" x14ac:dyDescent="0.25">
      <c r="A342" s="322"/>
      <c r="B342" s="217"/>
      <c r="C342" s="324"/>
      <c r="D342" s="324"/>
      <c r="E342" s="357"/>
      <c r="F342" s="216"/>
      <c r="H342" s="347"/>
      <c r="I342" s="113"/>
    </row>
    <row r="343" spans="1:9" hidden="1" x14ac:dyDescent="0.25">
      <c r="A343" s="322"/>
      <c r="B343" s="217"/>
      <c r="C343" s="324"/>
      <c r="D343" s="324"/>
      <c r="E343" s="357"/>
      <c r="F343" s="216"/>
      <c r="H343" s="347"/>
      <c r="I343" s="113"/>
    </row>
    <row r="344" spans="1:9" hidden="1" x14ac:dyDescent="0.25">
      <c r="A344" s="322"/>
      <c r="B344" s="217"/>
      <c r="C344" s="324"/>
      <c r="D344" s="324"/>
      <c r="E344" s="357"/>
      <c r="F344" s="216"/>
      <c r="H344" s="347"/>
      <c r="I344" s="113"/>
    </row>
    <row r="345" spans="1:9" hidden="1" x14ac:dyDescent="0.25">
      <c r="A345" s="322"/>
      <c r="B345" s="217"/>
      <c r="C345" s="324"/>
      <c r="D345" s="324"/>
      <c r="E345" s="357"/>
      <c r="F345" s="216"/>
      <c r="H345" s="347"/>
      <c r="I345" s="113"/>
    </row>
    <row r="346" spans="1:9" hidden="1" x14ac:dyDescent="0.25">
      <c r="A346" s="322"/>
      <c r="B346" s="217"/>
      <c r="C346" s="324"/>
      <c r="D346" s="324"/>
      <c r="E346" s="357"/>
      <c r="F346" s="216"/>
      <c r="H346" s="347"/>
      <c r="I346" s="113"/>
    </row>
    <row r="347" spans="1:9" hidden="1" x14ac:dyDescent="0.25">
      <c r="A347" s="322"/>
      <c r="B347" s="217"/>
      <c r="C347" s="324"/>
      <c r="D347" s="324"/>
      <c r="E347" s="357"/>
      <c r="F347" s="216"/>
      <c r="H347" s="347"/>
      <c r="I347" s="113"/>
    </row>
    <row r="348" spans="1:9" hidden="1" x14ac:dyDescent="0.25">
      <c r="A348" s="322"/>
      <c r="B348" s="217"/>
      <c r="C348" s="324"/>
      <c r="D348" s="324"/>
      <c r="E348" s="357"/>
      <c r="F348" s="216"/>
      <c r="H348" s="347"/>
      <c r="I348" s="113"/>
    </row>
    <row r="349" spans="1:9" hidden="1" x14ac:dyDescent="0.25">
      <c r="A349" s="322"/>
      <c r="B349" s="217"/>
      <c r="C349" s="324"/>
      <c r="D349" s="324"/>
      <c r="E349" s="357"/>
      <c r="F349" s="216"/>
      <c r="H349" s="347"/>
      <c r="I349" s="113"/>
    </row>
    <row r="350" spans="1:9" hidden="1" x14ac:dyDescent="0.25">
      <c r="A350" s="322"/>
      <c r="B350" s="217"/>
      <c r="C350" s="324"/>
      <c r="D350" s="324"/>
      <c r="E350" s="357"/>
      <c r="F350" s="216"/>
      <c r="H350" s="347"/>
      <c r="I350" s="113"/>
    </row>
    <row r="351" spans="1:9" hidden="1" x14ac:dyDescent="0.25">
      <c r="A351" s="322"/>
      <c r="B351" s="217"/>
      <c r="C351" s="324"/>
      <c r="D351" s="324"/>
      <c r="E351" s="357"/>
      <c r="F351" s="216"/>
      <c r="H351" s="347"/>
      <c r="I351" s="113"/>
    </row>
    <row r="352" spans="1:9" hidden="1" x14ac:dyDescent="0.25">
      <c r="A352" s="322"/>
      <c r="B352" s="217"/>
      <c r="C352" s="324"/>
      <c r="D352" s="324"/>
      <c r="E352" s="357"/>
      <c r="F352" s="216"/>
      <c r="H352" s="347"/>
      <c r="I352" s="113"/>
    </row>
    <row r="353" spans="1:9" hidden="1" x14ac:dyDescent="0.25">
      <c r="A353" s="322"/>
      <c r="B353" s="217"/>
      <c r="C353" s="324"/>
      <c r="D353" s="324"/>
      <c r="E353" s="357"/>
      <c r="F353" s="216"/>
      <c r="H353" s="347"/>
      <c r="I353" s="113"/>
    </row>
    <row r="354" spans="1:9" hidden="1" x14ac:dyDescent="0.25">
      <c r="A354" s="322"/>
      <c r="B354" s="217"/>
      <c r="C354" s="324"/>
      <c r="D354" s="324"/>
      <c r="E354" s="357"/>
      <c r="F354" s="216"/>
      <c r="H354" s="347"/>
      <c r="I354" s="113"/>
    </row>
    <row r="355" spans="1:9" hidden="1" x14ac:dyDescent="0.25">
      <c r="A355" s="322"/>
      <c r="B355" s="217"/>
      <c r="C355" s="324"/>
      <c r="D355" s="324"/>
      <c r="E355" s="357"/>
      <c r="F355" s="216"/>
      <c r="H355" s="347"/>
      <c r="I355" s="113"/>
    </row>
    <row r="356" spans="1:9" hidden="1" x14ac:dyDescent="0.25">
      <c r="A356" s="322"/>
      <c r="B356" s="217"/>
      <c r="C356" s="324"/>
      <c r="D356" s="324"/>
      <c r="E356" s="357"/>
      <c r="F356" s="216"/>
      <c r="H356" s="347"/>
      <c r="I356" s="113"/>
    </row>
    <row r="357" spans="1:9" hidden="1" x14ac:dyDescent="0.25">
      <c r="A357" s="322"/>
      <c r="B357" s="217"/>
      <c r="C357" s="324"/>
      <c r="D357" s="324"/>
      <c r="E357" s="357"/>
      <c r="F357" s="216"/>
      <c r="H357" s="347"/>
      <c r="I357" s="113"/>
    </row>
    <row r="358" spans="1:9" hidden="1" x14ac:dyDescent="0.25">
      <c r="A358" s="322"/>
      <c r="B358" s="217"/>
      <c r="C358" s="324"/>
      <c r="D358" s="324"/>
      <c r="E358" s="357"/>
      <c r="F358" s="216"/>
      <c r="H358" s="347"/>
      <c r="I358" s="113"/>
    </row>
    <row r="359" spans="1:9" hidden="1" x14ac:dyDescent="0.25">
      <c r="A359" s="322"/>
      <c r="B359" s="217"/>
      <c r="C359" s="324"/>
      <c r="D359" s="324"/>
      <c r="E359" s="357"/>
      <c r="F359" s="216"/>
      <c r="H359" s="347"/>
      <c r="I359" s="113"/>
    </row>
    <row r="360" spans="1:9" hidden="1" x14ac:dyDescent="0.25">
      <c r="A360" s="322"/>
      <c r="B360" s="217"/>
      <c r="C360" s="324"/>
      <c r="D360" s="324"/>
      <c r="E360" s="357"/>
      <c r="F360" s="216"/>
      <c r="H360" s="347"/>
      <c r="I360" s="113"/>
    </row>
    <row r="361" spans="1:9" hidden="1" x14ac:dyDescent="0.25">
      <c r="A361" s="322"/>
      <c r="B361" s="217"/>
      <c r="C361" s="324"/>
      <c r="D361" s="324"/>
      <c r="E361" s="357"/>
      <c r="F361" s="216"/>
      <c r="H361" s="347"/>
      <c r="I361" s="113"/>
    </row>
    <row r="362" spans="1:9" hidden="1" x14ac:dyDescent="0.25">
      <c r="A362" s="322"/>
      <c r="B362" s="217"/>
      <c r="C362" s="324"/>
      <c r="D362" s="324"/>
      <c r="E362" s="357"/>
      <c r="F362" s="216"/>
      <c r="H362" s="347"/>
      <c r="I362" s="113"/>
    </row>
    <row r="363" spans="1:9" hidden="1" x14ac:dyDescent="0.25">
      <c r="A363" s="322"/>
      <c r="B363" s="217"/>
      <c r="C363" s="324"/>
      <c r="D363" s="324"/>
      <c r="E363" s="357"/>
      <c r="F363" s="216"/>
      <c r="H363" s="347"/>
      <c r="I363" s="113"/>
    </row>
    <row r="364" spans="1:9" hidden="1" x14ac:dyDescent="0.25">
      <c r="A364" s="322"/>
      <c r="B364" s="217"/>
      <c r="C364" s="324"/>
      <c r="D364" s="324"/>
      <c r="E364" s="357"/>
      <c r="F364" s="216"/>
      <c r="H364" s="347"/>
      <c r="I364" s="113"/>
    </row>
    <row r="365" spans="1:9" hidden="1" x14ac:dyDescent="0.25">
      <c r="A365" s="322"/>
      <c r="B365" s="217"/>
      <c r="C365" s="324"/>
      <c r="D365" s="324"/>
      <c r="E365" s="357"/>
      <c r="F365" s="216"/>
      <c r="H365" s="347"/>
      <c r="I365" s="113"/>
    </row>
    <row r="366" spans="1:9" hidden="1" x14ac:dyDescent="0.25">
      <c r="A366" s="322"/>
      <c r="B366" s="217"/>
      <c r="C366" s="324"/>
      <c r="D366" s="324"/>
      <c r="E366" s="357"/>
      <c r="F366" s="216"/>
      <c r="H366" s="347"/>
      <c r="I366" s="113"/>
    </row>
    <row r="367" spans="1:9" hidden="1" x14ac:dyDescent="0.25">
      <c r="A367" s="322"/>
      <c r="B367" s="217"/>
      <c r="C367" s="324"/>
      <c r="D367" s="324"/>
      <c r="E367" s="357"/>
      <c r="F367" s="216"/>
      <c r="H367" s="347"/>
      <c r="I367" s="113"/>
    </row>
    <row r="368" spans="1:9" hidden="1" x14ac:dyDescent="0.25">
      <c r="A368" s="322"/>
      <c r="B368" s="217"/>
      <c r="C368" s="324"/>
      <c r="D368" s="324"/>
      <c r="E368" s="357"/>
      <c r="F368" s="216"/>
      <c r="H368" s="347"/>
      <c r="I368" s="113"/>
    </row>
    <row r="369" spans="1:9" hidden="1" x14ac:dyDescent="0.25">
      <c r="A369" s="322"/>
      <c r="B369" s="217"/>
      <c r="C369" s="324"/>
      <c r="D369" s="324"/>
      <c r="E369" s="357"/>
      <c r="F369" s="216"/>
      <c r="H369" s="347"/>
      <c r="I369" s="113"/>
    </row>
    <row r="370" spans="1:9" hidden="1" x14ac:dyDescent="0.25">
      <c r="A370" s="322"/>
      <c r="B370" s="217"/>
      <c r="C370" s="324"/>
      <c r="D370" s="324"/>
      <c r="E370" s="357"/>
      <c r="F370" s="216"/>
      <c r="H370" s="347"/>
      <c r="I370" s="113"/>
    </row>
    <row r="371" spans="1:9" hidden="1" x14ac:dyDescent="0.25">
      <c r="A371" s="322"/>
      <c r="B371" s="217"/>
      <c r="C371" s="324"/>
      <c r="D371" s="324"/>
      <c r="E371" s="357"/>
      <c r="F371" s="216"/>
      <c r="H371" s="347"/>
      <c r="I371" s="113"/>
    </row>
    <row r="372" spans="1:9" hidden="1" x14ac:dyDescent="0.25">
      <c r="A372" s="322"/>
      <c r="B372" s="217"/>
      <c r="C372" s="324"/>
      <c r="D372" s="324"/>
      <c r="E372" s="357"/>
      <c r="F372" s="216"/>
      <c r="H372" s="347"/>
      <c r="I372" s="113"/>
    </row>
    <row r="373" spans="1:9" hidden="1" x14ac:dyDescent="0.25">
      <c r="A373" s="322"/>
      <c r="B373" s="217"/>
      <c r="C373" s="324"/>
      <c r="D373" s="324"/>
      <c r="E373" s="357"/>
      <c r="F373" s="216"/>
      <c r="H373" s="347"/>
      <c r="I373" s="113"/>
    </row>
    <row r="374" spans="1:9" hidden="1" x14ac:dyDescent="0.25">
      <c r="A374" s="322"/>
      <c r="B374" s="217"/>
      <c r="C374" s="324"/>
      <c r="D374" s="324"/>
      <c r="E374" s="357"/>
      <c r="F374" s="216"/>
      <c r="H374" s="347"/>
      <c r="I374" s="113"/>
    </row>
    <row r="375" spans="1:9" hidden="1" x14ac:dyDescent="0.25">
      <c r="A375" s="322"/>
      <c r="B375" s="217"/>
      <c r="C375" s="324"/>
      <c r="D375" s="324"/>
      <c r="E375" s="357"/>
      <c r="F375" s="216"/>
      <c r="H375" s="347"/>
      <c r="I375" s="113"/>
    </row>
    <row r="376" spans="1:9" hidden="1" x14ac:dyDescent="0.25">
      <c r="A376" s="322"/>
      <c r="B376" s="217"/>
      <c r="C376" s="324"/>
      <c r="D376" s="324"/>
      <c r="E376" s="357"/>
      <c r="F376" s="216"/>
      <c r="H376" s="347"/>
      <c r="I376" s="113"/>
    </row>
    <row r="377" spans="1:9" hidden="1" x14ac:dyDescent="0.25">
      <c r="A377" s="322"/>
      <c r="B377" s="217"/>
      <c r="C377" s="324"/>
      <c r="D377" s="324"/>
      <c r="E377" s="357"/>
      <c r="F377" s="216"/>
      <c r="H377" s="347"/>
      <c r="I377" s="113"/>
    </row>
    <row r="378" spans="1:9" hidden="1" x14ac:dyDescent="0.25">
      <c r="A378" s="322"/>
      <c r="B378" s="217"/>
      <c r="C378" s="324"/>
      <c r="D378" s="324"/>
      <c r="E378" s="357"/>
      <c r="F378" s="216"/>
      <c r="H378" s="347"/>
      <c r="I378" s="113"/>
    </row>
    <row r="379" spans="1:9" hidden="1" x14ac:dyDescent="0.25">
      <c r="A379" s="322"/>
      <c r="B379" s="217"/>
      <c r="C379" s="324"/>
      <c r="D379" s="324"/>
      <c r="E379" s="357"/>
      <c r="F379" s="216"/>
      <c r="H379" s="347"/>
      <c r="I379" s="113"/>
    </row>
    <row r="380" spans="1:9" hidden="1" x14ac:dyDescent="0.25">
      <c r="A380" s="322"/>
      <c r="B380" s="217"/>
      <c r="C380" s="324"/>
      <c r="D380" s="324"/>
      <c r="E380" s="357"/>
      <c r="F380" s="216"/>
      <c r="H380" s="347"/>
      <c r="I380" s="113"/>
    </row>
    <row r="381" spans="1:9" ht="15" hidden="1" customHeight="1" x14ac:dyDescent="0.25">
      <c r="A381" s="322"/>
      <c r="B381" s="217"/>
      <c r="C381" s="324"/>
      <c r="D381" s="324"/>
      <c r="E381" s="357"/>
      <c r="F381" s="216"/>
      <c r="H381" s="347"/>
      <c r="I381" s="113"/>
    </row>
    <row r="382" spans="1:9" hidden="1" x14ac:dyDescent="0.25">
      <c r="A382" s="322"/>
      <c r="B382" s="217"/>
      <c r="C382" s="324"/>
      <c r="D382" s="324"/>
      <c r="E382" s="357"/>
      <c r="F382" s="216"/>
      <c r="H382" s="347"/>
      <c r="I382" s="113"/>
    </row>
    <row r="383" spans="1:9" hidden="1" x14ac:dyDescent="0.25">
      <c r="A383" s="322"/>
      <c r="B383" s="217"/>
      <c r="C383" s="324"/>
      <c r="D383" s="324"/>
      <c r="E383" s="357"/>
      <c r="F383" s="216"/>
      <c r="H383" s="347"/>
      <c r="I383" s="113"/>
    </row>
    <row r="384" spans="1:9" hidden="1" x14ac:dyDescent="0.25">
      <c r="A384" s="322"/>
      <c r="B384" s="217"/>
      <c r="C384" s="324"/>
      <c r="D384" s="324"/>
      <c r="E384" s="357"/>
      <c r="F384" s="216"/>
      <c r="H384" s="347"/>
      <c r="I384" s="113"/>
    </row>
    <row r="385" spans="1:9" hidden="1" x14ac:dyDescent="0.25">
      <c r="A385" s="322"/>
      <c r="B385" s="217"/>
      <c r="C385" s="324"/>
      <c r="D385" s="324"/>
      <c r="E385" s="357"/>
      <c r="F385" s="216"/>
      <c r="H385" s="347"/>
      <c r="I385" s="113"/>
    </row>
    <row r="386" spans="1:9" hidden="1" x14ac:dyDescent="0.25">
      <c r="A386" s="322"/>
      <c r="B386" s="217"/>
      <c r="C386" s="324"/>
      <c r="D386" s="324"/>
      <c r="E386" s="357"/>
      <c r="F386" s="216"/>
      <c r="H386" s="347"/>
      <c r="I386" s="113"/>
    </row>
    <row r="387" spans="1:9" hidden="1" x14ac:dyDescent="0.25">
      <c r="A387" s="322"/>
      <c r="B387" s="217"/>
      <c r="C387" s="324"/>
      <c r="D387" s="324"/>
      <c r="E387" s="357"/>
      <c r="F387" s="216"/>
      <c r="H387" s="347"/>
      <c r="I387" s="113"/>
    </row>
    <row r="388" spans="1:9" hidden="1" x14ac:dyDescent="0.25">
      <c r="A388" s="322"/>
      <c r="B388" s="217"/>
      <c r="C388" s="324"/>
      <c r="D388" s="324"/>
      <c r="E388" s="357"/>
      <c r="F388" s="216"/>
      <c r="H388" s="347"/>
      <c r="I388" s="113"/>
    </row>
    <row r="389" spans="1:9" hidden="1" x14ac:dyDescent="0.25">
      <c r="A389" s="322"/>
      <c r="B389" s="217"/>
      <c r="C389" s="324"/>
      <c r="D389" s="324"/>
      <c r="E389" s="357"/>
      <c r="F389" s="216"/>
      <c r="H389" s="347"/>
      <c r="I389" s="113"/>
    </row>
    <row r="390" spans="1:9" hidden="1" x14ac:dyDescent="0.25">
      <c r="A390" s="322"/>
      <c r="B390" s="217"/>
      <c r="C390" s="324"/>
      <c r="D390" s="324"/>
      <c r="E390" s="357"/>
      <c r="F390" s="216"/>
      <c r="H390" s="347"/>
      <c r="I390" s="113"/>
    </row>
    <row r="391" spans="1:9" hidden="1" x14ac:dyDescent="0.25">
      <c r="A391" s="322"/>
      <c r="B391" s="217"/>
      <c r="C391" s="324"/>
      <c r="D391" s="324"/>
      <c r="E391" s="357"/>
      <c r="F391" s="216"/>
      <c r="H391" s="347"/>
      <c r="I391" s="113"/>
    </row>
    <row r="392" spans="1:9" hidden="1" x14ac:dyDescent="0.25">
      <c r="A392" s="322"/>
      <c r="B392" s="217"/>
      <c r="C392" s="324"/>
      <c r="D392" s="324"/>
      <c r="E392" s="357"/>
      <c r="F392" s="216"/>
      <c r="H392" s="347"/>
      <c r="I392" s="113"/>
    </row>
    <row r="393" spans="1:9" hidden="1" x14ac:dyDescent="0.25">
      <c r="A393" s="322"/>
      <c r="B393" s="217"/>
      <c r="C393" s="324"/>
      <c r="D393" s="324"/>
      <c r="E393" s="357"/>
      <c r="F393" s="216"/>
      <c r="H393" s="347"/>
      <c r="I393" s="113"/>
    </row>
    <row r="394" spans="1:9" hidden="1" x14ac:dyDescent="0.25">
      <c r="A394" s="322"/>
      <c r="B394" s="217"/>
      <c r="C394" s="324"/>
      <c r="D394" s="324"/>
      <c r="E394" s="357"/>
      <c r="F394" s="216"/>
      <c r="H394" s="347"/>
      <c r="I394" s="113"/>
    </row>
    <row r="395" spans="1:9" hidden="1" x14ac:dyDescent="0.25">
      <c r="A395" s="322"/>
      <c r="B395" s="217"/>
      <c r="C395" s="324"/>
      <c r="D395" s="324"/>
      <c r="E395" s="357"/>
      <c r="F395" s="216"/>
      <c r="H395" s="347"/>
      <c r="I395" s="113"/>
    </row>
    <row r="396" spans="1:9" hidden="1" x14ac:dyDescent="0.25">
      <c r="A396" s="322"/>
      <c r="B396" s="217"/>
      <c r="C396" s="324"/>
      <c r="D396" s="324"/>
      <c r="E396" s="357"/>
      <c r="F396" s="216"/>
      <c r="H396" s="347"/>
      <c r="I396" s="113"/>
    </row>
    <row r="397" spans="1:9" hidden="1" x14ac:dyDescent="0.25">
      <c r="A397" s="322"/>
      <c r="B397" s="217"/>
      <c r="C397" s="324"/>
      <c r="D397" s="324"/>
      <c r="E397" s="357"/>
      <c r="F397" s="216"/>
      <c r="H397" s="347"/>
      <c r="I397" s="113"/>
    </row>
    <row r="398" spans="1:9" hidden="1" x14ac:dyDescent="0.25">
      <c r="A398" s="322"/>
      <c r="B398" s="217"/>
      <c r="C398" s="324"/>
      <c r="D398" s="324"/>
      <c r="E398" s="357"/>
      <c r="F398" s="216"/>
      <c r="H398" s="347"/>
      <c r="I398" s="113"/>
    </row>
    <row r="399" spans="1:9" hidden="1" x14ac:dyDescent="0.25">
      <c r="A399" s="322"/>
      <c r="B399" s="217"/>
      <c r="C399" s="324"/>
      <c r="D399" s="324"/>
      <c r="E399" s="357"/>
      <c r="F399" s="216"/>
      <c r="H399" s="347"/>
      <c r="I399" s="113"/>
    </row>
    <row r="400" spans="1:9" hidden="1" x14ac:dyDescent="0.25">
      <c r="A400" s="322"/>
      <c r="B400" s="217"/>
      <c r="C400" s="324"/>
      <c r="D400" s="324"/>
      <c r="E400" s="357"/>
      <c r="F400" s="216"/>
      <c r="H400" s="347"/>
      <c r="I400" s="113"/>
    </row>
    <row r="401" spans="1:9" hidden="1" x14ac:dyDescent="0.25">
      <c r="A401" s="322"/>
      <c r="B401" s="217"/>
      <c r="C401" s="324"/>
      <c r="D401" s="324"/>
      <c r="E401" s="357"/>
      <c r="F401" s="216"/>
      <c r="H401" s="347"/>
      <c r="I401" s="113"/>
    </row>
    <row r="402" spans="1:9" hidden="1" x14ac:dyDescent="0.25">
      <c r="A402" s="322"/>
      <c r="B402" s="217"/>
      <c r="C402" s="324"/>
      <c r="D402" s="324"/>
      <c r="E402" s="357"/>
      <c r="F402" s="216"/>
      <c r="H402" s="347"/>
      <c r="I402" s="113"/>
    </row>
    <row r="403" spans="1:9" hidden="1" x14ac:dyDescent="0.25">
      <c r="A403" s="322"/>
      <c r="B403" s="217"/>
      <c r="C403" s="324"/>
      <c r="D403" s="324"/>
      <c r="E403" s="357"/>
      <c r="F403" s="216"/>
      <c r="H403" s="347"/>
      <c r="I403" s="113"/>
    </row>
    <row r="404" spans="1:9" ht="15" hidden="1" customHeight="1" x14ac:dyDescent="0.25">
      <c r="A404" s="322"/>
      <c r="B404" s="217"/>
      <c r="C404" s="324"/>
      <c r="D404" s="324"/>
      <c r="E404" s="357"/>
      <c r="F404" s="216"/>
      <c r="H404" s="347"/>
      <c r="I404" s="113"/>
    </row>
    <row r="405" spans="1:9" hidden="1" x14ac:dyDescent="0.25">
      <c r="A405" s="322"/>
      <c r="B405" s="217"/>
      <c r="C405" s="324"/>
      <c r="D405" s="324"/>
      <c r="E405" s="357"/>
      <c r="F405" s="216"/>
      <c r="H405" s="347"/>
      <c r="I405" s="113"/>
    </row>
    <row r="406" spans="1:9" hidden="1" x14ac:dyDescent="0.25">
      <c r="A406" s="322"/>
      <c r="B406" s="217"/>
      <c r="C406" s="324"/>
      <c r="D406" s="324"/>
      <c r="E406" s="357"/>
      <c r="F406" s="216"/>
      <c r="H406" s="347"/>
      <c r="I406" s="113"/>
    </row>
    <row r="407" spans="1:9" hidden="1" x14ac:dyDescent="0.25">
      <c r="A407" s="322"/>
      <c r="B407" s="217"/>
      <c r="C407" s="324"/>
      <c r="D407" s="324"/>
      <c r="E407" s="357"/>
      <c r="F407" s="216"/>
      <c r="H407" s="347"/>
      <c r="I407" s="113"/>
    </row>
    <row r="408" spans="1:9" hidden="1" x14ac:dyDescent="0.25">
      <c r="A408" s="322"/>
      <c r="B408" s="217"/>
      <c r="C408" s="324"/>
      <c r="D408" s="324"/>
      <c r="E408" s="357"/>
      <c r="F408" s="216"/>
      <c r="H408" s="347"/>
      <c r="I408" s="113"/>
    </row>
    <row r="409" spans="1:9" hidden="1" x14ac:dyDescent="0.25">
      <c r="A409" s="322"/>
      <c r="B409" s="217"/>
      <c r="C409" s="324"/>
      <c r="D409" s="324"/>
      <c r="E409" s="357"/>
      <c r="F409" s="216"/>
      <c r="H409" s="347"/>
      <c r="I409" s="113"/>
    </row>
    <row r="410" spans="1:9" hidden="1" x14ac:dyDescent="0.25">
      <c r="A410" s="322"/>
      <c r="B410" s="217"/>
      <c r="C410" s="349"/>
      <c r="D410" s="324"/>
      <c r="E410" s="357"/>
      <c r="F410" s="216"/>
      <c r="H410" s="347"/>
      <c r="I410" s="113"/>
    </row>
    <row r="411" spans="1:9" hidden="1" x14ac:dyDescent="0.25">
      <c r="A411" s="322"/>
      <c r="B411" s="217"/>
      <c r="C411" s="349"/>
      <c r="D411" s="324"/>
      <c r="E411" s="357"/>
      <c r="F411" s="216"/>
      <c r="H411" s="347"/>
      <c r="I411" s="113"/>
    </row>
    <row r="412" spans="1:9" hidden="1" x14ac:dyDescent="0.25">
      <c r="A412" s="322"/>
      <c r="B412" s="217"/>
      <c r="C412" s="349"/>
      <c r="D412" s="324"/>
      <c r="E412" s="357"/>
      <c r="F412" s="216"/>
      <c r="H412" s="347"/>
      <c r="I412" s="113"/>
    </row>
    <row r="413" spans="1:9" hidden="1" x14ac:dyDescent="0.25">
      <c r="A413" s="322"/>
      <c r="B413" s="217"/>
      <c r="C413" s="349"/>
      <c r="D413" s="324"/>
      <c r="E413" s="357"/>
      <c r="F413" s="216"/>
      <c r="H413" s="347"/>
      <c r="I413" s="113"/>
    </row>
    <row r="414" spans="1:9" hidden="1" x14ac:dyDescent="0.25">
      <c r="A414" s="322"/>
      <c r="B414" s="217"/>
      <c r="C414" s="349"/>
      <c r="D414" s="324"/>
      <c r="E414" s="357"/>
      <c r="F414" s="216"/>
      <c r="H414" s="347"/>
      <c r="I414" s="113"/>
    </row>
    <row r="415" spans="1:9" hidden="1" x14ac:dyDescent="0.25">
      <c r="A415" s="322"/>
      <c r="B415" s="217"/>
      <c r="C415" s="324"/>
      <c r="D415" s="324"/>
      <c r="E415" s="357"/>
      <c r="F415" s="216"/>
      <c r="H415" s="347"/>
      <c r="I415" s="113"/>
    </row>
    <row r="416" spans="1:9" hidden="1" x14ac:dyDescent="0.25">
      <c r="A416" s="322"/>
      <c r="B416" s="217"/>
      <c r="C416" s="324"/>
      <c r="D416" s="324"/>
      <c r="E416" s="357"/>
      <c r="F416" s="216"/>
      <c r="H416" s="347"/>
      <c r="I416" s="113"/>
    </row>
    <row r="417" spans="1:9" hidden="1" x14ac:dyDescent="0.25">
      <c r="A417" s="322"/>
      <c r="B417" s="217"/>
      <c r="C417" s="324"/>
      <c r="D417" s="324"/>
      <c r="E417" s="357"/>
      <c r="F417" s="216"/>
      <c r="H417" s="347"/>
      <c r="I417" s="113"/>
    </row>
    <row r="418" spans="1:9" hidden="1" x14ac:dyDescent="0.25">
      <c r="A418" s="322"/>
      <c r="B418" s="217"/>
      <c r="C418" s="324"/>
      <c r="D418" s="324"/>
      <c r="E418" s="357"/>
      <c r="F418" s="216"/>
      <c r="H418" s="347"/>
      <c r="I418" s="113"/>
    </row>
    <row r="419" spans="1:9" hidden="1" x14ac:dyDescent="0.25">
      <c r="A419" s="322"/>
      <c r="B419" s="217"/>
      <c r="C419" s="324"/>
      <c r="D419" s="324"/>
      <c r="E419" s="357"/>
      <c r="F419" s="216"/>
      <c r="H419" s="347"/>
      <c r="I419" s="113"/>
    </row>
    <row r="420" spans="1:9" hidden="1" x14ac:dyDescent="0.25">
      <c r="A420" s="322"/>
      <c r="B420" s="217"/>
      <c r="C420" s="324"/>
      <c r="D420" s="324"/>
      <c r="E420" s="357"/>
      <c r="F420" s="216"/>
      <c r="H420" s="347"/>
      <c r="I420" s="113"/>
    </row>
    <row r="421" spans="1:9" hidden="1" x14ac:dyDescent="0.25">
      <c r="A421" s="322"/>
      <c r="B421" s="217"/>
      <c r="C421" s="324"/>
      <c r="D421" s="324"/>
      <c r="E421" s="357"/>
      <c r="F421" s="216"/>
      <c r="H421" s="347"/>
      <c r="I421" s="113"/>
    </row>
    <row r="422" spans="1:9" hidden="1" x14ac:dyDescent="0.25">
      <c r="A422" s="322"/>
      <c r="B422" s="217"/>
      <c r="C422" s="324"/>
      <c r="D422" s="324"/>
      <c r="E422" s="357"/>
      <c r="F422" s="216"/>
      <c r="H422" s="347"/>
      <c r="I422" s="113"/>
    </row>
    <row r="423" spans="1:9" hidden="1" x14ac:dyDescent="0.25">
      <c r="A423" s="322"/>
      <c r="B423" s="217"/>
      <c r="C423" s="324"/>
      <c r="D423" s="324"/>
      <c r="E423" s="357"/>
      <c r="F423" s="216"/>
      <c r="H423" s="347"/>
      <c r="I423" s="113"/>
    </row>
    <row r="424" spans="1:9" hidden="1" x14ac:dyDescent="0.25">
      <c r="A424" s="322"/>
      <c r="B424" s="217"/>
      <c r="C424" s="324"/>
      <c r="D424" s="324"/>
      <c r="E424" s="357"/>
      <c r="F424" s="216"/>
      <c r="H424" s="347"/>
      <c r="I424" s="113"/>
    </row>
    <row r="425" spans="1:9" hidden="1" x14ac:dyDescent="0.25">
      <c r="A425" s="322"/>
      <c r="B425" s="217"/>
      <c r="C425" s="349"/>
      <c r="D425" s="324"/>
      <c r="E425" s="357"/>
      <c r="F425" s="216"/>
      <c r="H425" s="347"/>
      <c r="I425" s="113"/>
    </row>
    <row r="426" spans="1:9" hidden="1" x14ac:dyDescent="0.25">
      <c r="A426" s="322"/>
      <c r="B426" s="217"/>
      <c r="C426" s="349"/>
      <c r="D426" s="324"/>
      <c r="E426" s="357"/>
      <c r="F426" s="216"/>
      <c r="H426" s="347"/>
      <c r="I426" s="113"/>
    </row>
    <row r="427" spans="1:9" hidden="1" x14ac:dyDescent="0.25">
      <c r="A427" s="322"/>
      <c r="B427" s="217"/>
      <c r="C427" s="349"/>
      <c r="D427" s="324"/>
      <c r="E427" s="357"/>
      <c r="F427" s="216"/>
      <c r="H427" s="347"/>
      <c r="I427" s="113"/>
    </row>
    <row r="428" spans="1:9" hidden="1" x14ac:dyDescent="0.25">
      <c r="A428" s="322"/>
      <c r="B428" s="217"/>
      <c r="C428" s="349"/>
      <c r="D428" s="324"/>
      <c r="E428" s="357"/>
      <c r="F428" s="216"/>
      <c r="H428" s="347"/>
      <c r="I428" s="113"/>
    </row>
    <row r="429" spans="1:9" hidden="1" x14ac:dyDescent="0.25">
      <c r="A429" s="322"/>
      <c r="B429" s="217"/>
      <c r="C429" s="324"/>
      <c r="D429" s="324"/>
      <c r="E429" s="357"/>
      <c r="F429" s="216"/>
      <c r="H429" s="347"/>
      <c r="I429" s="113"/>
    </row>
    <row r="430" spans="1:9" hidden="1" x14ac:dyDescent="0.25">
      <c r="A430" s="322"/>
      <c r="B430" s="217"/>
      <c r="C430" s="324"/>
      <c r="D430" s="324"/>
      <c r="E430" s="357"/>
      <c r="F430" s="216"/>
      <c r="H430" s="347"/>
      <c r="I430" s="113"/>
    </row>
    <row r="431" spans="1:9" hidden="1" x14ac:dyDescent="0.25">
      <c r="A431" s="322"/>
      <c r="B431" s="217"/>
      <c r="C431" s="324"/>
      <c r="D431" s="324"/>
      <c r="E431" s="357"/>
      <c r="F431" s="216"/>
      <c r="H431" s="347"/>
      <c r="I431" s="113"/>
    </row>
    <row r="432" spans="1:9" hidden="1" x14ac:dyDescent="0.25">
      <c r="A432" s="322"/>
      <c r="B432" s="217"/>
      <c r="C432" s="324"/>
      <c r="D432" s="324"/>
      <c r="E432" s="357"/>
      <c r="F432" s="216"/>
      <c r="H432" s="347"/>
      <c r="I432" s="113"/>
    </row>
    <row r="433" spans="1:9" hidden="1" x14ac:dyDescent="0.25">
      <c r="A433" s="322"/>
      <c r="B433" s="217"/>
      <c r="C433" s="324"/>
      <c r="D433" s="324"/>
      <c r="E433" s="357"/>
      <c r="F433" s="216"/>
      <c r="H433" s="347"/>
      <c r="I433" s="113"/>
    </row>
    <row r="434" spans="1:9" hidden="1" x14ac:dyDescent="0.25">
      <c r="A434" s="322"/>
      <c r="B434" s="217"/>
      <c r="C434" s="324"/>
      <c r="D434" s="324"/>
      <c r="E434" s="357"/>
      <c r="F434" s="216"/>
      <c r="H434" s="347"/>
      <c r="I434" s="113"/>
    </row>
    <row r="435" spans="1:9" hidden="1" x14ac:dyDescent="0.25">
      <c r="A435" s="322"/>
      <c r="B435" s="217"/>
      <c r="C435" s="324"/>
      <c r="D435" s="324"/>
      <c r="E435" s="357"/>
      <c r="F435" s="216"/>
      <c r="H435" s="347"/>
      <c r="I435" s="113"/>
    </row>
    <row r="436" spans="1:9" hidden="1" x14ac:dyDescent="0.25">
      <c r="A436" s="322"/>
      <c r="B436" s="217"/>
      <c r="C436" s="324"/>
      <c r="D436" s="324"/>
      <c r="E436" s="357"/>
      <c r="F436" s="216"/>
      <c r="H436" s="347"/>
      <c r="I436" s="113"/>
    </row>
    <row r="437" spans="1:9" hidden="1" x14ac:dyDescent="0.25">
      <c r="A437" s="322"/>
      <c r="B437" s="217"/>
      <c r="C437" s="324"/>
      <c r="D437" s="324"/>
      <c r="E437" s="357"/>
      <c r="F437" s="216"/>
      <c r="H437" s="347"/>
      <c r="I437" s="113"/>
    </row>
    <row r="438" spans="1:9" hidden="1" x14ac:dyDescent="0.25">
      <c r="A438" s="322"/>
      <c r="B438" s="217"/>
      <c r="C438" s="324"/>
      <c r="D438" s="324"/>
      <c r="E438" s="357"/>
      <c r="F438" s="216"/>
      <c r="H438" s="347"/>
      <c r="I438" s="113"/>
    </row>
    <row r="439" spans="1:9" hidden="1" x14ac:dyDescent="0.25">
      <c r="A439" s="322"/>
      <c r="B439" s="217"/>
      <c r="C439" s="349"/>
      <c r="D439" s="324"/>
      <c r="E439" s="357"/>
      <c r="F439" s="216"/>
      <c r="H439" s="347"/>
      <c r="I439" s="113"/>
    </row>
    <row r="440" spans="1:9" hidden="1" x14ac:dyDescent="0.25">
      <c r="A440" s="322"/>
      <c r="B440" s="217"/>
      <c r="C440" s="324"/>
      <c r="D440" s="324"/>
      <c r="E440" s="357"/>
      <c r="F440" s="216"/>
      <c r="H440" s="347"/>
      <c r="I440" s="113"/>
    </row>
    <row r="441" spans="1:9" hidden="1" x14ac:dyDescent="0.25">
      <c r="A441" s="322"/>
      <c r="B441" s="217"/>
      <c r="C441" s="211"/>
      <c r="D441" s="324"/>
      <c r="E441" s="357"/>
      <c r="F441" s="216"/>
      <c r="H441" s="347"/>
      <c r="I441" s="113"/>
    </row>
    <row r="442" spans="1:9" hidden="1" x14ac:dyDescent="0.25">
      <c r="A442" s="322"/>
      <c r="B442" s="217"/>
      <c r="C442" s="211"/>
      <c r="D442" s="324"/>
      <c r="E442" s="357"/>
      <c r="F442" s="216"/>
      <c r="H442" s="347"/>
      <c r="I442" s="113"/>
    </row>
    <row r="443" spans="1:9" hidden="1" x14ac:dyDescent="0.25">
      <c r="A443" s="322"/>
      <c r="B443" s="217"/>
      <c r="C443" s="211"/>
      <c r="D443" s="324"/>
      <c r="E443" s="357"/>
      <c r="F443" s="216"/>
      <c r="H443" s="347"/>
      <c r="I443" s="113"/>
    </row>
    <row r="444" spans="1:9" hidden="1" x14ac:dyDescent="0.25">
      <c r="A444" s="322"/>
      <c r="B444" s="217"/>
      <c r="C444" s="211"/>
      <c r="D444" s="324"/>
      <c r="E444" s="357"/>
      <c r="F444" s="216"/>
      <c r="H444" s="347"/>
      <c r="I444" s="113"/>
    </row>
    <row r="445" spans="1:9" hidden="1" x14ac:dyDescent="0.25">
      <c r="A445" s="322"/>
      <c r="B445" s="217"/>
      <c r="C445" s="211"/>
      <c r="D445" s="324"/>
      <c r="E445" s="357"/>
      <c r="F445" s="216"/>
      <c r="H445" s="347"/>
      <c r="I445" s="113"/>
    </row>
    <row r="446" spans="1:9" hidden="1" x14ac:dyDescent="0.25">
      <c r="A446" s="322"/>
      <c r="B446" s="217"/>
      <c r="C446" s="211"/>
      <c r="D446" s="324"/>
      <c r="E446" s="357"/>
      <c r="F446" s="216"/>
      <c r="H446" s="347"/>
      <c r="I446" s="113"/>
    </row>
    <row r="447" spans="1:9" hidden="1" x14ac:dyDescent="0.25">
      <c r="A447" s="322"/>
      <c r="B447" s="217"/>
      <c r="C447" s="211"/>
      <c r="D447" s="324"/>
      <c r="E447" s="357"/>
      <c r="F447" s="216"/>
      <c r="H447" s="347"/>
      <c r="I447" s="113"/>
    </row>
    <row r="448" spans="1:9" hidden="1" x14ac:dyDescent="0.25">
      <c r="A448" s="322"/>
      <c r="B448" s="217"/>
      <c r="C448" s="211"/>
      <c r="D448" s="324"/>
      <c r="E448" s="357"/>
      <c r="F448" s="216"/>
      <c r="H448" s="347"/>
      <c r="I448" s="113"/>
    </row>
    <row r="449" spans="1:9" hidden="1" x14ac:dyDescent="0.25">
      <c r="A449" s="322"/>
      <c r="B449" s="217"/>
      <c r="C449" s="211"/>
      <c r="D449" s="324"/>
      <c r="E449" s="357"/>
      <c r="F449" s="216"/>
      <c r="H449" s="347"/>
      <c r="I449" s="113"/>
    </row>
    <row r="450" spans="1:9" hidden="1" x14ac:dyDescent="0.25">
      <c r="A450" s="322"/>
      <c r="B450" s="217"/>
      <c r="C450" s="211"/>
      <c r="D450" s="324"/>
      <c r="E450" s="357"/>
      <c r="F450" s="216"/>
      <c r="H450" s="347"/>
      <c r="I450" s="113"/>
    </row>
    <row r="451" spans="1:9" hidden="1" x14ac:dyDescent="0.25">
      <c r="A451" s="322"/>
      <c r="B451" s="217"/>
      <c r="C451" s="211"/>
      <c r="D451" s="324"/>
      <c r="E451" s="357"/>
      <c r="F451" s="216"/>
      <c r="H451" s="347"/>
      <c r="I451" s="113"/>
    </row>
    <row r="452" spans="1:9" hidden="1" x14ac:dyDescent="0.25">
      <c r="A452" s="322"/>
      <c r="B452" s="217"/>
      <c r="C452" s="211"/>
      <c r="D452" s="324"/>
      <c r="E452" s="357"/>
      <c r="F452" s="216"/>
      <c r="H452" s="347"/>
      <c r="I452" s="113"/>
    </row>
    <row r="453" spans="1:9" hidden="1" x14ac:dyDescent="0.25">
      <c r="A453" s="322"/>
      <c r="B453" s="217"/>
      <c r="C453" s="211"/>
      <c r="D453" s="324"/>
      <c r="E453" s="357"/>
      <c r="F453" s="216"/>
      <c r="H453" s="347"/>
      <c r="I453" s="113"/>
    </row>
    <row r="454" spans="1:9" hidden="1" x14ac:dyDescent="0.25">
      <c r="A454" s="322"/>
      <c r="B454" s="217"/>
      <c r="C454" s="211"/>
      <c r="D454" s="324"/>
      <c r="E454" s="357"/>
      <c r="F454" s="216"/>
      <c r="H454" s="347"/>
      <c r="I454" s="113"/>
    </row>
    <row r="455" spans="1:9" hidden="1" x14ac:dyDescent="0.25">
      <c r="A455" s="322"/>
      <c r="B455" s="217"/>
      <c r="C455" s="211"/>
      <c r="D455" s="324"/>
      <c r="E455" s="357"/>
      <c r="F455" s="216"/>
      <c r="H455" s="347"/>
      <c r="I455" s="113"/>
    </row>
    <row r="456" spans="1:9" hidden="1" x14ac:dyDescent="0.25">
      <c r="A456" s="322"/>
      <c r="B456" s="217"/>
      <c r="C456" s="211"/>
      <c r="D456" s="324"/>
      <c r="E456" s="357"/>
      <c r="F456" s="216"/>
      <c r="H456" s="347"/>
      <c r="I456" s="113"/>
    </row>
    <row r="457" spans="1:9" hidden="1" x14ac:dyDescent="0.25">
      <c r="A457" s="322"/>
      <c r="B457" s="217"/>
      <c r="C457" s="211"/>
      <c r="D457" s="324"/>
      <c r="E457" s="357"/>
      <c r="F457" s="216"/>
      <c r="H457" s="347"/>
      <c r="I457" s="113"/>
    </row>
    <row r="458" spans="1:9" hidden="1" x14ac:dyDescent="0.25">
      <c r="A458" s="322"/>
      <c r="B458" s="217"/>
      <c r="C458" s="211"/>
      <c r="D458" s="324"/>
      <c r="E458" s="357"/>
      <c r="F458" s="216"/>
      <c r="H458" s="347"/>
      <c r="I458" s="113"/>
    </row>
    <row r="459" spans="1:9" hidden="1" x14ac:dyDescent="0.25">
      <c r="A459" s="322"/>
      <c r="B459" s="217"/>
      <c r="C459" s="211"/>
      <c r="D459" s="324"/>
      <c r="E459" s="357"/>
      <c r="F459" s="216"/>
      <c r="H459" s="347"/>
      <c r="I459" s="113"/>
    </row>
    <row r="460" spans="1:9" hidden="1" x14ac:dyDescent="0.25">
      <c r="A460" s="322"/>
      <c r="B460" s="217"/>
      <c r="C460" s="211"/>
      <c r="D460" s="324"/>
      <c r="E460" s="357"/>
      <c r="F460" s="216"/>
      <c r="H460" s="347"/>
      <c r="I460" s="113"/>
    </row>
    <row r="461" spans="1:9" hidden="1" x14ac:dyDescent="0.25">
      <c r="A461" s="322"/>
      <c r="B461" s="217"/>
      <c r="C461" s="211"/>
      <c r="D461" s="324"/>
      <c r="E461" s="357"/>
      <c r="F461" s="216"/>
      <c r="H461" s="347"/>
      <c r="I461" s="113"/>
    </row>
    <row r="462" spans="1:9" hidden="1" x14ac:dyDescent="0.25">
      <c r="A462" s="322"/>
      <c r="B462" s="217"/>
      <c r="C462" s="211"/>
      <c r="D462" s="324"/>
      <c r="E462" s="357"/>
      <c r="F462" s="216"/>
      <c r="H462" s="347"/>
      <c r="I462" s="113"/>
    </row>
    <row r="463" spans="1:9" hidden="1" x14ac:dyDescent="0.25">
      <c r="A463" s="322"/>
      <c r="B463" s="217"/>
      <c r="C463" s="211"/>
      <c r="D463" s="324"/>
      <c r="E463" s="357"/>
      <c r="F463" s="216"/>
      <c r="H463" s="347"/>
      <c r="I463" s="113"/>
    </row>
    <row r="464" spans="1:9" hidden="1" x14ac:dyDescent="0.25">
      <c r="A464" s="322"/>
      <c r="B464" s="217"/>
      <c r="C464" s="211"/>
      <c r="D464" s="324"/>
      <c r="E464" s="357"/>
      <c r="F464" s="216"/>
      <c r="H464" s="347"/>
      <c r="I464" s="113"/>
    </row>
    <row r="465" spans="1:9" hidden="1" x14ac:dyDescent="0.25">
      <c r="A465" s="322"/>
      <c r="B465" s="217"/>
      <c r="C465" s="211"/>
      <c r="D465" s="324"/>
      <c r="E465" s="357"/>
      <c r="F465" s="216"/>
      <c r="H465" s="347"/>
      <c r="I465" s="113"/>
    </row>
    <row r="466" spans="1:9" hidden="1" x14ac:dyDescent="0.25">
      <c r="A466" s="322"/>
      <c r="B466" s="217"/>
      <c r="C466" s="211"/>
      <c r="D466" s="324"/>
      <c r="E466" s="357"/>
      <c r="F466" s="216"/>
      <c r="H466" s="347"/>
      <c r="I466" s="113"/>
    </row>
    <row r="467" spans="1:9" hidden="1" x14ac:dyDescent="0.25">
      <c r="A467" s="322"/>
      <c r="B467" s="217"/>
      <c r="C467" s="211"/>
      <c r="D467" s="324"/>
      <c r="E467" s="357"/>
      <c r="F467" s="216"/>
      <c r="H467" s="347"/>
      <c r="I467" s="113"/>
    </row>
    <row r="468" spans="1:9" hidden="1" x14ac:dyDescent="0.25">
      <c r="A468" s="322"/>
      <c r="B468" s="217"/>
      <c r="C468" s="211"/>
      <c r="D468" s="324"/>
      <c r="E468" s="357"/>
      <c r="F468" s="216"/>
      <c r="H468" s="347"/>
      <c r="I468" s="113"/>
    </row>
    <row r="469" spans="1:9" hidden="1" x14ac:dyDescent="0.25">
      <c r="A469" s="322"/>
      <c r="B469" s="217"/>
      <c r="C469" s="211"/>
      <c r="D469" s="324"/>
      <c r="E469" s="357"/>
      <c r="F469" s="216"/>
      <c r="H469" s="347"/>
      <c r="I469" s="113"/>
    </row>
    <row r="470" spans="1:9" hidden="1" x14ac:dyDescent="0.25">
      <c r="A470" s="322"/>
      <c r="B470" s="217"/>
      <c r="C470" s="211"/>
      <c r="D470" s="324"/>
      <c r="E470" s="357"/>
      <c r="F470" s="216"/>
      <c r="H470" s="347"/>
      <c r="I470" s="113"/>
    </row>
    <row r="471" spans="1:9" hidden="1" x14ac:dyDescent="0.25">
      <c r="A471" s="322"/>
      <c r="B471" s="217"/>
      <c r="C471" s="211"/>
      <c r="D471" s="324"/>
      <c r="E471" s="357"/>
      <c r="F471" s="216"/>
      <c r="H471" s="347"/>
      <c r="I471" s="113"/>
    </row>
    <row r="472" spans="1:9" hidden="1" x14ac:dyDescent="0.25">
      <c r="A472" s="322"/>
      <c r="B472" s="217"/>
      <c r="C472" s="211"/>
      <c r="D472" s="324"/>
      <c r="E472" s="357"/>
      <c r="F472" s="216"/>
      <c r="H472" s="347"/>
      <c r="I472" s="113"/>
    </row>
    <row r="473" spans="1:9" hidden="1" x14ac:dyDescent="0.25">
      <c r="A473" s="322"/>
      <c r="B473" s="217"/>
      <c r="C473" s="211"/>
      <c r="D473" s="324"/>
      <c r="E473" s="357"/>
      <c r="F473" s="216"/>
      <c r="H473" s="347"/>
      <c r="I473" s="113"/>
    </row>
    <row r="474" spans="1:9" hidden="1" x14ac:dyDescent="0.25">
      <c r="A474" s="322"/>
      <c r="B474" s="217"/>
      <c r="C474" s="211"/>
      <c r="D474" s="324"/>
      <c r="E474" s="357"/>
      <c r="F474" s="216"/>
      <c r="H474" s="347"/>
      <c r="I474" s="113"/>
    </row>
    <row r="475" spans="1:9" hidden="1" x14ac:dyDescent="0.25">
      <c r="A475" s="322"/>
      <c r="B475" s="217"/>
      <c r="C475" s="211"/>
      <c r="D475" s="324"/>
      <c r="E475" s="357"/>
      <c r="F475" s="216"/>
      <c r="H475" s="347"/>
      <c r="I475" s="113"/>
    </row>
    <row r="476" spans="1:9" hidden="1" x14ac:dyDescent="0.25">
      <c r="A476" s="322"/>
      <c r="B476" s="217"/>
      <c r="C476" s="211"/>
      <c r="D476" s="324"/>
      <c r="E476" s="357"/>
      <c r="F476" s="216"/>
      <c r="H476" s="347"/>
      <c r="I476" s="113"/>
    </row>
    <row r="477" spans="1:9" hidden="1" x14ac:dyDescent="0.25">
      <c r="A477" s="322"/>
      <c r="B477" s="217"/>
      <c r="C477" s="211"/>
      <c r="D477" s="324"/>
      <c r="E477" s="357"/>
      <c r="F477" s="216"/>
      <c r="H477" s="347"/>
      <c r="I477" s="113"/>
    </row>
    <row r="478" spans="1:9" hidden="1" x14ac:dyDescent="0.25">
      <c r="A478" s="322"/>
      <c r="B478" s="217"/>
      <c r="C478" s="211"/>
      <c r="D478" s="324"/>
      <c r="E478" s="357"/>
      <c r="F478" s="216"/>
      <c r="H478" s="347"/>
      <c r="I478" s="113"/>
    </row>
    <row r="479" spans="1:9" hidden="1" x14ac:dyDescent="0.25">
      <c r="A479" s="322"/>
      <c r="B479" s="217"/>
      <c r="C479" s="211"/>
      <c r="D479" s="324"/>
      <c r="E479" s="357"/>
      <c r="F479" s="216"/>
      <c r="H479" s="347"/>
      <c r="I479" s="113"/>
    </row>
    <row r="480" spans="1:9" hidden="1" x14ac:dyDescent="0.25">
      <c r="A480" s="322"/>
      <c r="B480" s="217"/>
      <c r="C480" s="211"/>
      <c r="D480" s="324"/>
      <c r="E480" s="357"/>
      <c r="F480" s="216"/>
      <c r="H480" s="347"/>
      <c r="I480" s="113"/>
    </row>
    <row r="481" spans="1:9" hidden="1" x14ac:dyDescent="0.25">
      <c r="A481" s="322"/>
      <c r="B481" s="217"/>
      <c r="C481" s="211"/>
      <c r="D481" s="324"/>
      <c r="E481" s="357"/>
      <c r="F481" s="216"/>
      <c r="H481" s="347"/>
      <c r="I481" s="113"/>
    </row>
    <row r="482" spans="1:9" hidden="1" x14ac:dyDescent="0.25">
      <c r="A482" s="322"/>
      <c r="B482" s="217"/>
      <c r="C482" s="211"/>
      <c r="D482" s="324"/>
      <c r="E482" s="357"/>
      <c r="F482" s="216"/>
      <c r="H482" s="347"/>
      <c r="I482" s="113"/>
    </row>
    <row r="483" spans="1:9" hidden="1" x14ac:dyDescent="0.25">
      <c r="A483" s="343"/>
      <c r="B483" s="311"/>
      <c r="C483" s="211"/>
      <c r="D483" s="325"/>
      <c r="E483" s="357"/>
      <c r="F483" s="312"/>
      <c r="H483" s="347"/>
      <c r="I483" s="113"/>
    </row>
    <row r="484" spans="1:9" hidden="1" x14ac:dyDescent="0.25">
      <c r="A484" s="324"/>
      <c r="B484" s="217"/>
      <c r="C484" s="324"/>
      <c r="D484" s="325"/>
      <c r="E484" s="357"/>
      <c r="F484" s="312"/>
      <c r="H484" s="347"/>
      <c r="I484" s="113"/>
    </row>
    <row r="485" spans="1:9" hidden="1" x14ac:dyDescent="0.25">
      <c r="A485" s="324"/>
      <c r="B485" s="217"/>
      <c r="C485" s="324"/>
      <c r="D485" s="325"/>
      <c r="E485" s="357"/>
      <c r="F485" s="312"/>
      <c r="H485" s="347"/>
      <c r="I485" s="113"/>
    </row>
    <row r="486" spans="1:9" hidden="1" x14ac:dyDescent="0.25">
      <c r="A486" s="324"/>
      <c r="B486" s="217"/>
      <c r="C486" s="324"/>
      <c r="D486" s="325"/>
      <c r="E486" s="357"/>
      <c r="F486" s="312"/>
      <c r="H486" s="347"/>
      <c r="I486" s="113"/>
    </row>
    <row r="487" spans="1:9" hidden="1" x14ac:dyDescent="0.25">
      <c r="A487" s="324"/>
      <c r="B487" s="217"/>
      <c r="C487" s="324"/>
      <c r="D487" s="325"/>
      <c r="E487" s="357"/>
      <c r="F487" s="312"/>
      <c r="H487" s="347"/>
      <c r="I487" s="113"/>
    </row>
    <row r="488" spans="1:9" hidden="1" x14ac:dyDescent="0.25">
      <c r="A488" s="324"/>
      <c r="B488" s="217"/>
      <c r="C488" s="324"/>
      <c r="D488" s="325"/>
      <c r="E488" s="357"/>
      <c r="F488" s="312"/>
      <c r="H488" s="347"/>
      <c r="I488" s="113"/>
    </row>
    <row r="489" spans="1:9" hidden="1" x14ac:dyDescent="0.25">
      <c r="A489" s="324"/>
      <c r="B489" s="217"/>
      <c r="C489" s="324"/>
      <c r="D489" s="325"/>
      <c r="E489" s="357"/>
      <c r="F489" s="312"/>
      <c r="H489" s="347"/>
      <c r="I489" s="113"/>
    </row>
    <row r="490" spans="1:9" hidden="1" x14ac:dyDescent="0.25">
      <c r="A490" s="324"/>
      <c r="B490" s="217"/>
      <c r="C490" s="324"/>
      <c r="D490" s="325"/>
      <c r="E490" s="357"/>
      <c r="F490" s="312"/>
      <c r="H490" s="347"/>
      <c r="I490" s="113"/>
    </row>
    <row r="491" spans="1:9" hidden="1" x14ac:dyDescent="0.25">
      <c r="A491" s="324"/>
      <c r="B491" s="217"/>
      <c r="C491" s="324"/>
      <c r="D491" s="325"/>
      <c r="E491" s="357"/>
      <c r="F491" s="312"/>
      <c r="H491" s="347"/>
      <c r="I491" s="113"/>
    </row>
    <row r="492" spans="1:9" hidden="1" x14ac:dyDescent="0.25">
      <c r="A492" s="324"/>
      <c r="B492" s="217"/>
      <c r="C492" s="324"/>
      <c r="D492" s="325"/>
      <c r="E492" s="357"/>
      <c r="F492" s="312"/>
      <c r="H492" s="347"/>
      <c r="I492" s="113"/>
    </row>
    <row r="493" spans="1:9" hidden="1" x14ac:dyDescent="0.25">
      <c r="A493" s="324"/>
      <c r="B493" s="217"/>
      <c r="C493" s="324"/>
      <c r="D493" s="325"/>
      <c r="E493" s="357"/>
      <c r="F493" s="312"/>
      <c r="H493" s="347"/>
      <c r="I493" s="113"/>
    </row>
    <row r="494" spans="1:9" hidden="1" x14ac:dyDescent="0.25">
      <c r="A494" s="324"/>
      <c r="B494" s="217"/>
      <c r="C494" s="324"/>
      <c r="D494" s="325"/>
      <c r="E494" s="357"/>
      <c r="F494" s="312"/>
      <c r="H494" s="347"/>
      <c r="I494" s="113"/>
    </row>
    <row r="495" spans="1:9" hidden="1" x14ac:dyDescent="0.25">
      <c r="A495" s="324"/>
      <c r="B495" s="217"/>
      <c r="C495" s="324"/>
      <c r="D495" s="325"/>
      <c r="E495" s="357"/>
      <c r="F495" s="312"/>
      <c r="H495" s="347"/>
      <c r="I495" s="113"/>
    </row>
    <row r="496" spans="1:9" hidden="1" x14ac:dyDescent="0.25">
      <c r="A496" s="324"/>
      <c r="B496" s="217"/>
      <c r="C496" s="88"/>
      <c r="D496" s="325"/>
      <c r="E496" s="357"/>
      <c r="F496" s="312"/>
    </row>
    <row r="497" spans="1:6" hidden="1" x14ac:dyDescent="0.25">
      <c r="A497" s="324"/>
      <c r="B497" s="217"/>
      <c r="C497" s="88"/>
      <c r="D497" s="325"/>
      <c r="E497" s="357"/>
      <c r="F497" s="312"/>
    </row>
    <row r="498" spans="1:6" hidden="1" x14ac:dyDescent="0.25">
      <c r="A498" s="324"/>
      <c r="B498" s="217"/>
      <c r="C498" s="88"/>
      <c r="D498" s="325"/>
      <c r="E498" s="357"/>
      <c r="F498" s="312"/>
    </row>
    <row r="499" spans="1:6" hidden="1" x14ac:dyDescent="0.25">
      <c r="A499" s="324"/>
      <c r="B499" s="217"/>
      <c r="C499" s="88"/>
      <c r="D499" s="325"/>
      <c r="E499" s="357"/>
      <c r="F499" s="312"/>
    </row>
    <row r="500" spans="1:6" hidden="1" x14ac:dyDescent="0.25">
      <c r="A500" s="324"/>
      <c r="B500" s="217"/>
      <c r="C500" s="88"/>
      <c r="D500" s="325"/>
      <c r="E500" s="357"/>
      <c r="F500" s="312"/>
    </row>
    <row r="501" spans="1:6" hidden="1" x14ac:dyDescent="0.25">
      <c r="A501" s="325"/>
      <c r="B501" s="217"/>
      <c r="C501" s="88"/>
      <c r="D501" s="324"/>
      <c r="E501" s="324"/>
      <c r="F501" s="216"/>
    </row>
    <row r="502" spans="1:6" x14ac:dyDescent="0.25">
      <c r="A502" s="344"/>
      <c r="E502" s="88" t="s">
        <v>210</v>
      </c>
      <c r="F502" s="282">
        <f>SUM(F250:F501)</f>
        <v>229617.38300800003</v>
      </c>
    </row>
    <row r="503" spans="1:6" x14ac:dyDescent="0.25">
      <c r="A503" s="211"/>
    </row>
    <row r="504" spans="1:6" x14ac:dyDescent="0.25">
      <c r="A504" s="211"/>
    </row>
    <row r="505" spans="1:6" x14ac:dyDescent="0.25">
      <c r="A505" s="211"/>
    </row>
    <row r="506" spans="1:6" x14ac:dyDescent="0.25">
      <c r="A506" s="211"/>
    </row>
    <row r="507" spans="1:6" x14ac:dyDescent="0.25">
      <c r="A507" s="211"/>
    </row>
  </sheetData>
  <mergeCells count="140">
    <mergeCell ref="A181:B181"/>
    <mergeCell ref="A148:H148"/>
    <mergeCell ref="A139:A140"/>
    <mergeCell ref="A136:A138"/>
    <mergeCell ref="A164:F164"/>
    <mergeCell ref="A131:B131"/>
    <mergeCell ref="B136:B138"/>
    <mergeCell ref="D136:D138"/>
    <mergeCell ref="E136:F136"/>
    <mergeCell ref="G136:G138"/>
    <mergeCell ref="E167:E168"/>
    <mergeCell ref="A149:A151"/>
    <mergeCell ref="B149:C151"/>
    <mergeCell ref="D149:F149"/>
    <mergeCell ref="D150:D151"/>
    <mergeCell ref="E150:E151"/>
    <mergeCell ref="F150:F151"/>
    <mergeCell ref="B152:C152"/>
    <mergeCell ref="I136:I138"/>
    <mergeCell ref="B139:B140"/>
    <mergeCell ref="D139:D140"/>
    <mergeCell ref="E139:E140"/>
    <mergeCell ref="F139:F140"/>
    <mergeCell ref="G139:G140"/>
    <mergeCell ref="I139:I140"/>
    <mergeCell ref="A125:B125"/>
    <mergeCell ref="A126:B126"/>
    <mergeCell ref="A127:B127"/>
    <mergeCell ref="A128:B128"/>
    <mergeCell ref="A129:B129"/>
    <mergeCell ref="A130:B130"/>
    <mergeCell ref="A1:H1"/>
    <mergeCell ref="A8:E8"/>
    <mergeCell ref="D9:E9"/>
    <mergeCell ref="D10:E10"/>
    <mergeCell ref="D12:E12"/>
    <mergeCell ref="D14:E14"/>
    <mergeCell ref="B36:C36"/>
    <mergeCell ref="G31:G32"/>
    <mergeCell ref="B33:C33"/>
    <mergeCell ref="B35:C35"/>
    <mergeCell ref="A30:A32"/>
    <mergeCell ref="B30:C32"/>
    <mergeCell ref="D30:H30"/>
    <mergeCell ref="D31:D32"/>
    <mergeCell ref="E31:E32"/>
    <mergeCell ref="F31:F32"/>
    <mergeCell ref="H31:H32"/>
    <mergeCell ref="G50:G51"/>
    <mergeCell ref="A52:B52"/>
    <mergeCell ref="A62:B62"/>
    <mergeCell ref="B42:C42"/>
    <mergeCell ref="A145:F145"/>
    <mergeCell ref="A19:B19"/>
    <mergeCell ref="B3:H3"/>
    <mergeCell ref="A4:E4"/>
    <mergeCell ref="A5:E5"/>
    <mergeCell ref="A6:E6"/>
    <mergeCell ref="A7:E7"/>
    <mergeCell ref="A16:F16"/>
    <mergeCell ref="A18:F18"/>
    <mergeCell ref="G60:G61"/>
    <mergeCell ref="A56:B56"/>
    <mergeCell ref="A58:F58"/>
    <mergeCell ref="A60:B61"/>
    <mergeCell ref="D60:D61"/>
    <mergeCell ref="E60:E61"/>
    <mergeCell ref="F60:F61"/>
    <mergeCell ref="D39:E39"/>
    <mergeCell ref="F50:F51"/>
    <mergeCell ref="A134:F134"/>
    <mergeCell ref="D50:D51"/>
    <mergeCell ref="E50:E51"/>
    <mergeCell ref="A50:B51"/>
    <mergeCell ref="I20:I22"/>
    <mergeCell ref="G23:G24"/>
    <mergeCell ref="I23:I24"/>
    <mergeCell ref="A47:F47"/>
    <mergeCell ref="A23:A24"/>
    <mergeCell ref="B23:B24"/>
    <mergeCell ref="D23:D24"/>
    <mergeCell ref="E23:E24"/>
    <mergeCell ref="F23:F24"/>
    <mergeCell ref="G20:G22"/>
    <mergeCell ref="D20:D22"/>
    <mergeCell ref="E20:F20"/>
    <mergeCell ref="A20:A22"/>
    <mergeCell ref="B20:B22"/>
    <mergeCell ref="A38:H38"/>
    <mergeCell ref="A39:A41"/>
    <mergeCell ref="B39:C41"/>
    <mergeCell ref="D40:D41"/>
    <mergeCell ref="A29:H29"/>
    <mergeCell ref="E40:E41"/>
    <mergeCell ref="F40:F41"/>
    <mergeCell ref="B43:C43"/>
    <mergeCell ref="B44:C44"/>
    <mergeCell ref="G199:G200"/>
    <mergeCell ref="A188:A189"/>
    <mergeCell ref="B188:B189"/>
    <mergeCell ref="D188:D189"/>
    <mergeCell ref="E188:E189"/>
    <mergeCell ref="F188:F189"/>
    <mergeCell ref="G188:G189"/>
    <mergeCell ref="A196:F196"/>
    <mergeCell ref="A197:F197"/>
    <mergeCell ref="F199:F200"/>
    <mergeCell ref="A158:F158"/>
    <mergeCell ref="A165:E165"/>
    <mergeCell ref="A182:B182"/>
    <mergeCell ref="A183:B183"/>
    <mergeCell ref="A184:B184"/>
    <mergeCell ref="F167:F168"/>
    <mergeCell ref="A176:E176"/>
    <mergeCell ref="A177:F177"/>
    <mergeCell ref="A180:B180"/>
    <mergeCell ref="A167:A168"/>
    <mergeCell ref="B167:B168"/>
    <mergeCell ref="D167:D168"/>
    <mergeCell ref="A185:B185"/>
    <mergeCell ref="A244:E244"/>
    <mergeCell ref="A245:F245"/>
    <mergeCell ref="A247:A248"/>
    <mergeCell ref="B247:B248"/>
    <mergeCell ref="D247:D248"/>
    <mergeCell ref="E247:E248"/>
    <mergeCell ref="F247:F248"/>
    <mergeCell ref="A204:F204"/>
    <mergeCell ref="A205:F205"/>
    <mergeCell ref="A206:F206"/>
    <mergeCell ref="A208:A209"/>
    <mergeCell ref="B208:B209"/>
    <mergeCell ref="D208:D209"/>
    <mergeCell ref="E208:E209"/>
    <mergeCell ref="F208:F209"/>
    <mergeCell ref="A186:F186"/>
    <mergeCell ref="A199:A200"/>
    <mergeCell ref="B199:B200"/>
    <mergeCell ref="D199:D200"/>
    <mergeCell ref="E199:E200"/>
  </mergeCells>
  <printOptions horizontalCentered="1" verticalCentered="1"/>
  <pageMargins left="0.35433070866141736" right="0.31496062992125984" top="0.35433070866141736" bottom="0.35433070866141736" header="0" footer="0"/>
  <pageSetup paperSize="9" scale="46" fitToHeight="4" orientation="portrait" r:id="rId1"/>
  <rowBreaks count="3" manualBreakCount="3">
    <brk id="57" max="9" man="1"/>
    <brk id="185" max="9" man="1"/>
    <brk id="244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K226"/>
  <sheetViews>
    <sheetView workbookViewId="0">
      <selection activeCell="H24" sqref="H24"/>
    </sheetView>
  </sheetViews>
  <sheetFormatPr defaultRowHeight="15" x14ac:dyDescent="0.25"/>
  <cols>
    <col min="8" max="8" width="10.375" customWidth="1"/>
  </cols>
  <sheetData>
    <row r="1" spans="1:11" ht="15" customHeight="1" x14ac:dyDescent="0.25">
      <c r="A1" s="223" t="s">
        <v>182</v>
      </c>
      <c r="B1" s="604" t="s">
        <v>111</v>
      </c>
      <c r="C1" s="604"/>
      <c r="D1" s="604"/>
      <c r="E1" s="604"/>
      <c r="F1" s="604"/>
      <c r="G1" s="223" t="s">
        <v>183</v>
      </c>
      <c r="H1" s="222" t="s">
        <v>184</v>
      </c>
      <c r="I1" s="604" t="s">
        <v>185</v>
      </c>
      <c r="J1" s="604"/>
      <c r="K1" s="604"/>
    </row>
    <row r="2" spans="1:11" ht="15" customHeight="1" x14ac:dyDescent="0.25">
      <c r="A2" s="223">
        <v>1</v>
      </c>
      <c r="B2" s="577">
        <v>2</v>
      </c>
      <c r="C2" s="668"/>
      <c r="D2" s="668"/>
      <c r="E2" s="668"/>
      <c r="F2" s="578"/>
      <c r="G2" s="223">
        <v>3</v>
      </c>
      <c r="H2" s="223">
        <v>4</v>
      </c>
      <c r="I2" s="669">
        <v>5</v>
      </c>
      <c r="J2" s="670"/>
      <c r="K2" s="671"/>
    </row>
    <row r="3" spans="1:11" ht="15" customHeight="1" x14ac:dyDescent="0.25">
      <c r="A3" s="223">
        <v>1</v>
      </c>
      <c r="B3" s="420" t="s">
        <v>261</v>
      </c>
      <c r="C3" s="420" t="s">
        <v>261</v>
      </c>
      <c r="D3" s="420" t="s">
        <v>261</v>
      </c>
      <c r="E3" s="420" t="s">
        <v>261</v>
      </c>
      <c r="F3" s="420" t="s">
        <v>261</v>
      </c>
      <c r="G3" s="422">
        <v>7</v>
      </c>
      <c r="H3" s="424">
        <v>7500</v>
      </c>
      <c r="I3" s="308"/>
      <c r="J3" s="309"/>
      <c r="K3" s="310">
        <f>G3*H3</f>
        <v>52500</v>
      </c>
    </row>
    <row r="4" spans="1:11" ht="15" customHeight="1" x14ac:dyDescent="0.25">
      <c r="A4" s="223">
        <v>2</v>
      </c>
      <c r="B4" s="420" t="s">
        <v>262</v>
      </c>
      <c r="C4" s="420" t="s">
        <v>262</v>
      </c>
      <c r="D4" s="420" t="s">
        <v>262</v>
      </c>
      <c r="E4" s="420" t="s">
        <v>262</v>
      </c>
      <c r="F4" s="420" t="s">
        <v>262</v>
      </c>
      <c r="G4" s="422">
        <v>6</v>
      </c>
      <c r="H4" s="424">
        <v>1500</v>
      </c>
      <c r="I4" s="308"/>
      <c r="J4" s="309"/>
      <c r="K4" s="310">
        <f>G4*H4</f>
        <v>9000</v>
      </c>
    </row>
    <row r="5" spans="1:11" ht="15" customHeight="1" x14ac:dyDescent="0.25">
      <c r="A5" s="223">
        <v>3</v>
      </c>
      <c r="B5" s="420" t="s">
        <v>263</v>
      </c>
      <c r="C5" s="420" t="s">
        <v>263</v>
      </c>
      <c r="D5" s="420" t="s">
        <v>263</v>
      </c>
      <c r="E5" s="420" t="s">
        <v>263</v>
      </c>
      <c r="F5" s="420" t="s">
        <v>263</v>
      </c>
      <c r="G5" s="422">
        <v>6</v>
      </c>
      <c r="H5" s="424">
        <v>4500</v>
      </c>
      <c r="I5" s="308"/>
      <c r="J5" s="309"/>
      <c r="K5" s="310">
        <f>G5*H5</f>
        <v>27000</v>
      </c>
    </row>
    <row r="6" spans="1:11" ht="15" customHeight="1" x14ac:dyDescent="0.25">
      <c r="A6" s="223">
        <v>4</v>
      </c>
      <c r="B6" s="420" t="s">
        <v>264</v>
      </c>
      <c r="C6" s="420" t="s">
        <v>264</v>
      </c>
      <c r="D6" s="420" t="s">
        <v>264</v>
      </c>
      <c r="E6" s="420" t="s">
        <v>264</v>
      </c>
      <c r="F6" s="420" t="s">
        <v>264</v>
      </c>
      <c r="G6" s="422">
        <v>2</v>
      </c>
      <c r="H6" s="424">
        <v>13000</v>
      </c>
      <c r="I6" s="665">
        <f t="shared" ref="I6:I15" si="0">G6*H6</f>
        <v>26000</v>
      </c>
      <c r="J6" s="666"/>
      <c r="K6" s="667"/>
    </row>
    <row r="7" spans="1:11" ht="15" customHeight="1" x14ac:dyDescent="0.25">
      <c r="A7" s="223">
        <v>5</v>
      </c>
      <c r="B7" s="421" t="s">
        <v>265</v>
      </c>
      <c r="C7" s="421" t="s">
        <v>265</v>
      </c>
      <c r="D7" s="421" t="s">
        <v>265</v>
      </c>
      <c r="E7" s="421" t="s">
        <v>265</v>
      </c>
      <c r="F7" s="421" t="s">
        <v>265</v>
      </c>
      <c r="G7" s="423">
        <v>5</v>
      </c>
      <c r="H7" s="425">
        <v>1000</v>
      </c>
      <c r="I7" s="665">
        <f t="shared" si="0"/>
        <v>5000</v>
      </c>
      <c r="J7" s="666"/>
      <c r="K7" s="667"/>
    </row>
    <row r="8" spans="1:11" ht="15" customHeight="1" x14ac:dyDescent="0.25">
      <c r="A8" s="223">
        <v>6</v>
      </c>
      <c r="B8" s="421" t="s">
        <v>266</v>
      </c>
      <c r="C8" s="421" t="s">
        <v>266</v>
      </c>
      <c r="D8" s="421" t="s">
        <v>266</v>
      </c>
      <c r="E8" s="421" t="s">
        <v>266</v>
      </c>
      <c r="F8" s="421" t="s">
        <v>266</v>
      </c>
      <c r="G8" s="423">
        <v>2</v>
      </c>
      <c r="H8" s="425">
        <v>2100</v>
      </c>
      <c r="I8" s="665">
        <f t="shared" si="0"/>
        <v>4200</v>
      </c>
      <c r="J8" s="666"/>
      <c r="K8" s="667"/>
    </row>
    <row r="9" spans="1:11" ht="33" x14ac:dyDescent="0.25">
      <c r="A9" s="223">
        <v>7</v>
      </c>
      <c r="B9" s="420" t="s">
        <v>267</v>
      </c>
      <c r="C9" s="420" t="s">
        <v>267</v>
      </c>
      <c r="D9" s="420" t="s">
        <v>267</v>
      </c>
      <c r="E9" s="420" t="s">
        <v>267</v>
      </c>
      <c r="F9" s="420" t="s">
        <v>267</v>
      </c>
      <c r="G9" s="422">
        <v>4</v>
      </c>
      <c r="H9" s="424">
        <v>500</v>
      </c>
      <c r="I9" s="665">
        <f t="shared" si="0"/>
        <v>2000</v>
      </c>
      <c r="J9" s="666"/>
      <c r="K9" s="667"/>
    </row>
    <row r="10" spans="1:11" ht="15" customHeight="1" x14ac:dyDescent="0.25">
      <c r="A10" s="223">
        <v>8</v>
      </c>
      <c r="B10" s="420" t="s">
        <v>268</v>
      </c>
      <c r="C10" s="420" t="s">
        <v>268</v>
      </c>
      <c r="D10" s="420" t="s">
        <v>268</v>
      </c>
      <c r="E10" s="420" t="s">
        <v>268</v>
      </c>
      <c r="F10" s="420" t="s">
        <v>268</v>
      </c>
      <c r="G10" s="422">
        <v>20</v>
      </c>
      <c r="H10" s="424">
        <v>100</v>
      </c>
      <c r="I10" s="665">
        <f t="shared" si="0"/>
        <v>2000</v>
      </c>
      <c r="J10" s="666"/>
      <c r="K10" s="667"/>
    </row>
    <row r="11" spans="1:11" ht="15" customHeight="1" x14ac:dyDescent="0.25">
      <c r="A11" s="223">
        <v>9</v>
      </c>
      <c r="B11" s="420" t="s">
        <v>207</v>
      </c>
      <c r="C11" s="420" t="s">
        <v>207</v>
      </c>
      <c r="D11" s="420" t="s">
        <v>207</v>
      </c>
      <c r="E11" s="420" t="s">
        <v>207</v>
      </c>
      <c r="F11" s="420" t="s">
        <v>207</v>
      </c>
      <c r="G11" s="422">
        <v>15</v>
      </c>
      <c r="H11" s="424">
        <v>250</v>
      </c>
      <c r="I11" s="665">
        <f t="shared" si="0"/>
        <v>3750</v>
      </c>
      <c r="J11" s="666"/>
      <c r="K11" s="667"/>
    </row>
    <row r="12" spans="1:11" ht="15" customHeight="1" x14ac:dyDescent="0.25">
      <c r="A12" s="223">
        <v>10</v>
      </c>
      <c r="B12" s="420" t="s">
        <v>206</v>
      </c>
      <c r="C12" s="420" t="s">
        <v>206</v>
      </c>
      <c r="D12" s="420" t="s">
        <v>206</v>
      </c>
      <c r="E12" s="420" t="s">
        <v>206</v>
      </c>
      <c r="F12" s="420" t="s">
        <v>206</v>
      </c>
      <c r="G12" s="422">
        <v>100</v>
      </c>
      <c r="H12" s="424">
        <v>25</v>
      </c>
      <c r="I12" s="665">
        <f t="shared" si="0"/>
        <v>2500</v>
      </c>
      <c r="J12" s="666"/>
      <c r="K12" s="667"/>
    </row>
    <row r="13" spans="1:11" ht="15" customHeight="1" x14ac:dyDescent="0.25">
      <c r="A13" s="223">
        <v>11</v>
      </c>
      <c r="B13" s="420" t="s">
        <v>269</v>
      </c>
      <c r="C13" s="420" t="s">
        <v>269</v>
      </c>
      <c r="D13" s="420" t="s">
        <v>269</v>
      </c>
      <c r="E13" s="420" t="s">
        <v>269</v>
      </c>
      <c r="F13" s="420" t="s">
        <v>269</v>
      </c>
      <c r="G13" s="422">
        <v>30</v>
      </c>
      <c r="H13" s="424">
        <v>40</v>
      </c>
      <c r="I13" s="665">
        <f t="shared" si="0"/>
        <v>1200</v>
      </c>
      <c r="J13" s="666"/>
      <c r="K13" s="667"/>
    </row>
    <row r="14" spans="1:11" ht="15" customHeight="1" x14ac:dyDescent="0.25">
      <c r="A14" s="223">
        <v>12</v>
      </c>
      <c r="B14" s="420" t="s">
        <v>270</v>
      </c>
      <c r="C14" s="420" t="s">
        <v>270</v>
      </c>
      <c r="D14" s="420" t="s">
        <v>270</v>
      </c>
      <c r="E14" s="420" t="s">
        <v>270</v>
      </c>
      <c r="F14" s="420" t="s">
        <v>270</v>
      </c>
      <c r="G14" s="422">
        <v>40</v>
      </c>
      <c r="H14" s="424">
        <v>1500</v>
      </c>
      <c r="I14" s="665">
        <f t="shared" si="0"/>
        <v>60000</v>
      </c>
      <c r="J14" s="666"/>
      <c r="K14" s="667"/>
    </row>
    <row r="15" spans="1:11" ht="15" customHeight="1" x14ac:dyDescent="0.25">
      <c r="A15" s="223">
        <v>13</v>
      </c>
      <c r="B15" s="421" t="s">
        <v>271</v>
      </c>
      <c r="C15" s="421" t="s">
        <v>271</v>
      </c>
      <c r="D15" s="421" t="s">
        <v>271</v>
      </c>
      <c r="E15" s="421" t="s">
        <v>271</v>
      </c>
      <c r="F15" s="421" t="s">
        <v>271</v>
      </c>
      <c r="G15" s="422">
        <v>10</v>
      </c>
      <c r="H15" s="424">
        <v>1200</v>
      </c>
      <c r="I15" s="665">
        <f t="shared" si="0"/>
        <v>12000</v>
      </c>
      <c r="J15" s="666"/>
      <c r="K15" s="667"/>
    </row>
    <row r="16" spans="1:11" ht="66" x14ac:dyDescent="0.25">
      <c r="A16" s="223">
        <v>14</v>
      </c>
      <c r="B16" s="421" t="s">
        <v>272</v>
      </c>
      <c r="C16" s="421" t="s">
        <v>272</v>
      </c>
      <c r="D16" s="421" t="s">
        <v>272</v>
      </c>
      <c r="E16" s="421" t="s">
        <v>272</v>
      </c>
      <c r="F16" s="421" t="s">
        <v>272</v>
      </c>
      <c r="G16" s="422">
        <v>5</v>
      </c>
      <c r="H16" s="424">
        <v>1200</v>
      </c>
      <c r="I16" s="240"/>
      <c r="J16" s="241"/>
      <c r="K16" s="306">
        <f>G16*H16</f>
        <v>6000</v>
      </c>
    </row>
    <row r="17" spans="1:11" ht="15" customHeight="1" x14ac:dyDescent="0.25">
      <c r="A17" s="223">
        <v>15</v>
      </c>
      <c r="B17" s="421" t="s">
        <v>273</v>
      </c>
      <c r="C17" s="421" t="s">
        <v>273</v>
      </c>
      <c r="D17" s="421" t="s">
        <v>273</v>
      </c>
      <c r="E17" s="421" t="s">
        <v>273</v>
      </c>
      <c r="F17" s="421" t="s">
        <v>273</v>
      </c>
      <c r="G17" s="422">
        <v>5</v>
      </c>
      <c r="H17" s="424">
        <v>1200</v>
      </c>
      <c r="I17" s="240"/>
      <c r="J17" s="241"/>
      <c r="K17" s="306">
        <f t="shared" ref="K17:K40" si="1">G17*H17</f>
        <v>6000</v>
      </c>
    </row>
    <row r="18" spans="1:11" ht="15" customHeight="1" x14ac:dyDescent="0.25">
      <c r="A18" s="223">
        <v>16</v>
      </c>
      <c r="B18" s="421" t="s">
        <v>274</v>
      </c>
      <c r="C18" s="421" t="s">
        <v>274</v>
      </c>
      <c r="D18" s="421" t="s">
        <v>274</v>
      </c>
      <c r="E18" s="421" t="s">
        <v>274</v>
      </c>
      <c r="F18" s="421" t="s">
        <v>274</v>
      </c>
      <c r="G18" s="422">
        <v>20</v>
      </c>
      <c r="H18" s="424">
        <v>400</v>
      </c>
      <c r="I18" s="240"/>
      <c r="J18" s="241"/>
      <c r="K18" s="306">
        <f t="shared" si="1"/>
        <v>8000</v>
      </c>
    </row>
    <row r="19" spans="1:11" ht="15" customHeight="1" x14ac:dyDescent="0.25">
      <c r="A19" s="223">
        <v>17</v>
      </c>
      <c r="B19" s="421" t="s">
        <v>275</v>
      </c>
      <c r="C19" s="421" t="s">
        <v>275</v>
      </c>
      <c r="D19" s="421" t="s">
        <v>275</v>
      </c>
      <c r="E19" s="421" t="s">
        <v>275</v>
      </c>
      <c r="F19" s="421" t="s">
        <v>275</v>
      </c>
      <c r="G19" s="422">
        <v>20</v>
      </c>
      <c r="H19" s="424">
        <v>300</v>
      </c>
      <c r="I19" s="240"/>
      <c r="J19" s="241"/>
      <c r="K19" s="306">
        <f t="shared" si="1"/>
        <v>6000</v>
      </c>
    </row>
    <row r="20" spans="1:11" ht="15" customHeight="1" x14ac:dyDescent="0.25">
      <c r="A20" s="223">
        <v>18</v>
      </c>
      <c r="B20" s="421" t="s">
        <v>204</v>
      </c>
      <c r="C20" s="421" t="s">
        <v>204</v>
      </c>
      <c r="D20" s="421" t="s">
        <v>204</v>
      </c>
      <c r="E20" s="421" t="s">
        <v>204</v>
      </c>
      <c r="F20" s="421" t="s">
        <v>204</v>
      </c>
      <c r="G20" s="422">
        <v>15</v>
      </c>
      <c r="H20" s="424">
        <v>900</v>
      </c>
      <c r="I20" s="240"/>
      <c r="J20" s="241"/>
      <c r="K20" s="306">
        <f t="shared" si="1"/>
        <v>13500</v>
      </c>
    </row>
    <row r="21" spans="1:11" ht="15" customHeight="1" x14ac:dyDescent="0.25">
      <c r="A21" s="223">
        <v>19</v>
      </c>
      <c r="B21" s="421" t="s">
        <v>276</v>
      </c>
      <c r="C21" s="421" t="s">
        <v>276</v>
      </c>
      <c r="D21" s="421" t="s">
        <v>276</v>
      </c>
      <c r="E21" s="421" t="s">
        <v>276</v>
      </c>
      <c r="F21" s="421" t="s">
        <v>276</v>
      </c>
      <c r="G21" s="422">
        <v>5</v>
      </c>
      <c r="H21" s="424">
        <v>3500</v>
      </c>
      <c r="I21" s="240"/>
      <c r="J21" s="241"/>
      <c r="K21" s="306">
        <f t="shared" si="1"/>
        <v>17500</v>
      </c>
    </row>
    <row r="22" spans="1:11" ht="15" customHeight="1" x14ac:dyDescent="0.25">
      <c r="A22" s="223">
        <v>20</v>
      </c>
      <c r="B22" s="421" t="s">
        <v>277</v>
      </c>
      <c r="C22" s="421" t="s">
        <v>277</v>
      </c>
      <c r="D22" s="421" t="s">
        <v>277</v>
      </c>
      <c r="E22" s="421" t="s">
        <v>277</v>
      </c>
      <c r="F22" s="421" t="s">
        <v>277</v>
      </c>
      <c r="G22" s="422">
        <v>10</v>
      </c>
      <c r="H22" s="424">
        <v>811</v>
      </c>
      <c r="I22" s="240"/>
      <c r="J22" s="241"/>
      <c r="K22" s="306">
        <f t="shared" si="1"/>
        <v>8110</v>
      </c>
    </row>
    <row r="23" spans="1:11" ht="15" customHeight="1" x14ac:dyDescent="0.25">
      <c r="A23" s="223">
        <v>21</v>
      </c>
      <c r="B23" s="421" t="s">
        <v>278</v>
      </c>
      <c r="C23" s="421" t="s">
        <v>278</v>
      </c>
      <c r="D23" s="421" t="s">
        <v>278</v>
      </c>
      <c r="E23" s="421" t="s">
        <v>278</v>
      </c>
      <c r="F23" s="421" t="s">
        <v>278</v>
      </c>
      <c r="G23" s="422">
        <v>10</v>
      </c>
      <c r="H23" s="424">
        <v>100</v>
      </c>
      <c r="I23" s="240"/>
      <c r="J23" s="241"/>
      <c r="K23" s="306">
        <f t="shared" si="1"/>
        <v>1000</v>
      </c>
    </row>
    <row r="24" spans="1:11" ht="15" customHeight="1" x14ac:dyDescent="0.25">
      <c r="A24" s="223">
        <v>22</v>
      </c>
      <c r="B24" s="421" t="s">
        <v>279</v>
      </c>
      <c r="C24" s="421" t="s">
        <v>279</v>
      </c>
      <c r="D24" s="421" t="s">
        <v>279</v>
      </c>
      <c r="E24" s="421" t="s">
        <v>279</v>
      </c>
      <c r="F24" s="421" t="s">
        <v>279</v>
      </c>
      <c r="G24" s="422">
        <v>5</v>
      </c>
      <c r="H24" s="424">
        <v>301</v>
      </c>
      <c r="I24" s="240"/>
      <c r="J24" s="241"/>
      <c r="K24" s="306">
        <f t="shared" si="1"/>
        <v>1505</v>
      </c>
    </row>
    <row r="25" spans="1:11" ht="15" customHeight="1" x14ac:dyDescent="0.25">
      <c r="A25" s="223">
        <v>23</v>
      </c>
      <c r="B25" s="421" t="s">
        <v>280</v>
      </c>
      <c r="C25" s="421" t="s">
        <v>280</v>
      </c>
      <c r="D25" s="421" t="s">
        <v>280</v>
      </c>
      <c r="E25" s="421" t="s">
        <v>280</v>
      </c>
      <c r="F25" s="421" t="s">
        <v>280</v>
      </c>
      <c r="G25" s="422">
        <v>30</v>
      </c>
      <c r="H25" s="424">
        <v>250</v>
      </c>
      <c r="I25" s="240"/>
      <c r="J25" s="241"/>
      <c r="K25" s="306">
        <f t="shared" si="1"/>
        <v>7500</v>
      </c>
    </row>
    <row r="26" spans="1:11" ht="15" customHeight="1" x14ac:dyDescent="0.25">
      <c r="A26" s="223">
        <v>24</v>
      </c>
      <c r="B26" s="421" t="s">
        <v>281</v>
      </c>
      <c r="C26" s="421" t="s">
        <v>281</v>
      </c>
      <c r="D26" s="421" t="s">
        <v>281</v>
      </c>
      <c r="E26" s="421" t="s">
        <v>281</v>
      </c>
      <c r="F26" s="421" t="s">
        <v>281</v>
      </c>
      <c r="G26" s="422">
        <v>5</v>
      </c>
      <c r="H26" s="424">
        <v>401</v>
      </c>
      <c r="I26" s="240"/>
      <c r="J26" s="241"/>
      <c r="K26" s="306">
        <f t="shared" si="1"/>
        <v>2005</v>
      </c>
    </row>
    <row r="27" spans="1:11" ht="15" customHeight="1" x14ac:dyDescent="0.25">
      <c r="A27" s="223">
        <v>25</v>
      </c>
      <c r="B27" s="421" t="s">
        <v>282</v>
      </c>
      <c r="C27" s="421" t="s">
        <v>282</v>
      </c>
      <c r="D27" s="421" t="s">
        <v>282</v>
      </c>
      <c r="E27" s="421" t="s">
        <v>282</v>
      </c>
      <c r="F27" s="421" t="s">
        <v>282</v>
      </c>
      <c r="G27" s="422">
        <v>20</v>
      </c>
      <c r="H27" s="424">
        <v>50</v>
      </c>
      <c r="I27" s="240"/>
      <c r="J27" s="241"/>
      <c r="K27" s="306">
        <f t="shared" si="1"/>
        <v>1000</v>
      </c>
    </row>
    <row r="28" spans="1:11" ht="15" customHeight="1" x14ac:dyDescent="0.25">
      <c r="A28" s="223">
        <v>26</v>
      </c>
      <c r="B28" s="421" t="s">
        <v>283</v>
      </c>
      <c r="C28" s="421" t="s">
        <v>283</v>
      </c>
      <c r="D28" s="421" t="s">
        <v>283</v>
      </c>
      <c r="E28" s="421" t="s">
        <v>283</v>
      </c>
      <c r="F28" s="421" t="s">
        <v>283</v>
      </c>
      <c r="G28" s="422">
        <v>40</v>
      </c>
      <c r="H28" s="424">
        <v>30</v>
      </c>
      <c r="I28" s="240"/>
      <c r="J28" s="241"/>
      <c r="K28" s="306">
        <f t="shared" si="1"/>
        <v>1200</v>
      </c>
    </row>
    <row r="29" spans="1:11" ht="15" customHeight="1" x14ac:dyDescent="0.25">
      <c r="A29" s="223">
        <v>27</v>
      </c>
      <c r="B29" s="421" t="s">
        <v>284</v>
      </c>
      <c r="C29" s="421" t="s">
        <v>284</v>
      </c>
      <c r="D29" s="421" t="s">
        <v>284</v>
      </c>
      <c r="E29" s="421" t="s">
        <v>284</v>
      </c>
      <c r="F29" s="421" t="s">
        <v>284</v>
      </c>
      <c r="G29" s="422">
        <v>10</v>
      </c>
      <c r="H29" s="424">
        <v>300</v>
      </c>
      <c r="I29" s="240"/>
      <c r="J29" s="241"/>
      <c r="K29" s="306">
        <f t="shared" si="1"/>
        <v>3000</v>
      </c>
    </row>
    <row r="30" spans="1:11" ht="15" customHeight="1" x14ac:dyDescent="0.25">
      <c r="A30" s="223">
        <v>28</v>
      </c>
      <c r="B30" s="421" t="s">
        <v>285</v>
      </c>
      <c r="C30" s="421" t="s">
        <v>285</v>
      </c>
      <c r="D30" s="421" t="s">
        <v>285</v>
      </c>
      <c r="E30" s="421" t="s">
        <v>285</v>
      </c>
      <c r="F30" s="421" t="s">
        <v>285</v>
      </c>
      <c r="G30" s="422">
        <v>10</v>
      </c>
      <c r="H30" s="424">
        <v>210</v>
      </c>
      <c r="I30" s="240"/>
      <c r="J30" s="241"/>
      <c r="K30" s="306">
        <f t="shared" si="1"/>
        <v>2100</v>
      </c>
    </row>
    <row r="31" spans="1:11" ht="33" x14ac:dyDescent="0.25">
      <c r="A31" s="223">
        <v>29</v>
      </c>
      <c r="B31" s="421" t="s">
        <v>286</v>
      </c>
      <c r="C31" s="421" t="s">
        <v>286</v>
      </c>
      <c r="D31" s="421" t="s">
        <v>286</v>
      </c>
      <c r="E31" s="421" t="s">
        <v>286</v>
      </c>
      <c r="F31" s="421" t="s">
        <v>286</v>
      </c>
      <c r="G31" s="422">
        <v>10</v>
      </c>
      <c r="H31" s="424">
        <v>150</v>
      </c>
      <c r="I31" s="240"/>
      <c r="J31" s="241"/>
      <c r="K31" s="306">
        <f t="shared" si="1"/>
        <v>1500</v>
      </c>
    </row>
    <row r="32" spans="1:11" ht="15" customHeight="1" x14ac:dyDescent="0.25">
      <c r="A32" s="297">
        <v>30</v>
      </c>
      <c r="B32" s="421" t="s">
        <v>287</v>
      </c>
      <c r="C32" s="421" t="s">
        <v>287</v>
      </c>
      <c r="D32" s="421" t="s">
        <v>287</v>
      </c>
      <c r="E32" s="421" t="s">
        <v>287</v>
      </c>
      <c r="F32" s="421" t="s">
        <v>287</v>
      </c>
      <c r="G32" s="422">
        <v>30</v>
      </c>
      <c r="H32" s="424">
        <v>50</v>
      </c>
      <c r="I32" s="240"/>
      <c r="J32" s="241"/>
      <c r="K32" s="306">
        <f t="shared" si="1"/>
        <v>1500</v>
      </c>
    </row>
    <row r="33" spans="1:11" ht="15" customHeight="1" x14ac:dyDescent="0.25">
      <c r="A33" s="297">
        <v>31</v>
      </c>
      <c r="B33" s="421" t="s">
        <v>288</v>
      </c>
      <c r="C33" s="421" t="s">
        <v>288</v>
      </c>
      <c r="D33" s="421" t="s">
        <v>288</v>
      </c>
      <c r="E33" s="421" t="s">
        <v>288</v>
      </c>
      <c r="F33" s="421" t="s">
        <v>288</v>
      </c>
      <c r="G33" s="422">
        <v>53</v>
      </c>
      <c r="H33" s="424">
        <v>30</v>
      </c>
      <c r="I33" s="240"/>
      <c r="J33" s="241"/>
      <c r="K33" s="306">
        <f t="shared" si="1"/>
        <v>1590</v>
      </c>
    </row>
    <row r="34" spans="1:11" ht="15" customHeight="1" x14ac:dyDescent="0.25">
      <c r="A34" s="297">
        <v>32</v>
      </c>
      <c r="B34" s="421" t="s">
        <v>289</v>
      </c>
      <c r="C34" s="421" t="s">
        <v>289</v>
      </c>
      <c r="D34" s="421" t="s">
        <v>289</v>
      </c>
      <c r="E34" s="421" t="s">
        <v>289</v>
      </c>
      <c r="F34" s="421" t="s">
        <v>289</v>
      </c>
      <c r="G34" s="422">
        <v>40</v>
      </c>
      <c r="H34" s="424">
        <v>100</v>
      </c>
      <c r="I34" s="240"/>
      <c r="J34" s="241"/>
      <c r="K34" s="306">
        <f t="shared" si="1"/>
        <v>4000</v>
      </c>
    </row>
    <row r="35" spans="1:11" ht="16.5" x14ac:dyDescent="0.25">
      <c r="A35" s="297">
        <v>33</v>
      </c>
      <c r="B35" s="421" t="s">
        <v>290</v>
      </c>
      <c r="C35" s="421" t="s">
        <v>290</v>
      </c>
      <c r="D35" s="421" t="s">
        <v>290</v>
      </c>
      <c r="E35" s="421" t="s">
        <v>290</v>
      </c>
      <c r="F35" s="421" t="s">
        <v>290</v>
      </c>
      <c r="G35" s="422">
        <v>50</v>
      </c>
      <c r="H35" s="424">
        <v>40</v>
      </c>
      <c r="I35" s="240"/>
      <c r="J35" s="241"/>
      <c r="K35" s="306">
        <f t="shared" si="1"/>
        <v>2000</v>
      </c>
    </row>
    <row r="36" spans="1:11" ht="33" x14ac:dyDescent="0.25">
      <c r="A36" s="297">
        <v>34</v>
      </c>
      <c r="B36" s="421" t="s">
        <v>291</v>
      </c>
      <c r="C36" s="421" t="s">
        <v>291</v>
      </c>
      <c r="D36" s="421" t="s">
        <v>291</v>
      </c>
      <c r="E36" s="421" t="s">
        <v>291</v>
      </c>
      <c r="F36" s="421" t="s">
        <v>291</v>
      </c>
      <c r="G36" s="422">
        <v>200</v>
      </c>
      <c r="H36" s="424">
        <v>80</v>
      </c>
      <c r="I36" s="240"/>
      <c r="J36" s="241"/>
      <c r="K36" s="306">
        <f t="shared" si="1"/>
        <v>16000</v>
      </c>
    </row>
    <row r="37" spans="1:11" ht="33" x14ac:dyDescent="0.25">
      <c r="A37" s="297">
        <v>35</v>
      </c>
      <c r="B37" s="421" t="s">
        <v>292</v>
      </c>
      <c r="C37" s="421" t="s">
        <v>292</v>
      </c>
      <c r="D37" s="421" t="s">
        <v>292</v>
      </c>
      <c r="E37" s="421" t="s">
        <v>292</v>
      </c>
      <c r="F37" s="421" t="s">
        <v>292</v>
      </c>
      <c r="G37" s="422">
        <v>70</v>
      </c>
      <c r="H37" s="424">
        <v>300</v>
      </c>
      <c r="I37" s="240"/>
      <c r="J37" s="241"/>
      <c r="K37" s="306">
        <f t="shared" si="1"/>
        <v>21000</v>
      </c>
    </row>
    <row r="38" spans="1:11" ht="33" x14ac:dyDescent="0.25">
      <c r="A38" s="297">
        <v>36</v>
      </c>
      <c r="B38" s="421" t="s">
        <v>293</v>
      </c>
      <c r="C38" s="421" t="s">
        <v>293</v>
      </c>
      <c r="D38" s="421" t="s">
        <v>293</v>
      </c>
      <c r="E38" s="421" t="s">
        <v>293</v>
      </c>
      <c r="F38" s="421" t="s">
        <v>293</v>
      </c>
      <c r="G38" s="422">
        <v>10</v>
      </c>
      <c r="H38" s="424">
        <v>400</v>
      </c>
      <c r="I38" s="240"/>
      <c r="J38" s="241"/>
      <c r="K38" s="306">
        <f t="shared" si="1"/>
        <v>4000</v>
      </c>
    </row>
    <row r="39" spans="1:11" ht="49.5" x14ac:dyDescent="0.25">
      <c r="A39" s="297">
        <v>37</v>
      </c>
      <c r="B39" s="421" t="s">
        <v>294</v>
      </c>
      <c r="C39" s="421" t="s">
        <v>294</v>
      </c>
      <c r="D39" s="421" t="s">
        <v>294</v>
      </c>
      <c r="E39" s="421" t="s">
        <v>294</v>
      </c>
      <c r="F39" s="421" t="s">
        <v>294</v>
      </c>
      <c r="G39" s="422">
        <v>10</v>
      </c>
      <c r="H39" s="424">
        <v>500</v>
      </c>
      <c r="I39" s="240"/>
      <c r="J39" s="241"/>
      <c r="K39" s="306">
        <f t="shared" si="1"/>
        <v>5000</v>
      </c>
    </row>
    <row r="40" spans="1:11" ht="33" x14ac:dyDescent="0.25">
      <c r="A40" s="297">
        <v>38</v>
      </c>
      <c r="B40" s="421" t="s">
        <v>295</v>
      </c>
      <c r="C40" s="421" t="s">
        <v>295</v>
      </c>
      <c r="D40" s="421" t="s">
        <v>295</v>
      </c>
      <c r="E40" s="421" t="s">
        <v>295</v>
      </c>
      <c r="F40" s="421" t="s">
        <v>295</v>
      </c>
      <c r="G40" s="422">
        <v>3000</v>
      </c>
      <c r="H40" s="424">
        <v>50</v>
      </c>
      <c r="I40" s="240"/>
      <c r="J40" s="241"/>
      <c r="K40" s="306">
        <f t="shared" si="1"/>
        <v>150000</v>
      </c>
    </row>
    <row r="41" spans="1:11" ht="16.5" x14ac:dyDescent="0.25">
      <c r="A41" s="297"/>
      <c r="B41" s="303"/>
      <c r="C41" s="304"/>
      <c r="D41" s="304"/>
      <c r="E41" s="304"/>
      <c r="F41" s="305"/>
      <c r="G41" s="422"/>
      <c r="H41" s="111"/>
      <c r="I41" s="240"/>
      <c r="J41" s="241"/>
      <c r="K41" s="306"/>
    </row>
    <row r="42" spans="1:11" x14ac:dyDescent="0.25">
      <c r="A42" s="297"/>
      <c r="B42" s="303"/>
      <c r="C42" s="304"/>
      <c r="D42" s="304"/>
      <c r="E42" s="304"/>
      <c r="F42" s="305"/>
      <c r="G42" s="297"/>
      <c r="H42" s="111"/>
      <c r="I42" s="240"/>
      <c r="J42" s="241"/>
      <c r="K42" s="306"/>
    </row>
    <row r="43" spans="1:11" x14ac:dyDescent="0.25">
      <c r="A43" s="297"/>
      <c r="B43" s="303"/>
      <c r="C43" s="304"/>
      <c r="D43" s="304"/>
      <c r="E43" s="304"/>
      <c r="F43" s="305"/>
      <c r="G43" s="297"/>
      <c r="H43" s="111"/>
      <c r="I43" s="240"/>
      <c r="J43" s="241"/>
      <c r="K43" s="306"/>
    </row>
    <row r="44" spans="1:11" x14ac:dyDescent="0.25">
      <c r="A44" s="297"/>
      <c r="B44" s="303"/>
      <c r="C44" s="304"/>
      <c r="D44" s="304"/>
      <c r="E44" s="304"/>
      <c r="F44" s="305"/>
      <c r="G44" s="297"/>
      <c r="H44" s="111"/>
      <c r="I44" s="240"/>
      <c r="J44" s="241"/>
      <c r="K44" s="306"/>
    </row>
    <row r="45" spans="1:11" x14ac:dyDescent="0.25">
      <c r="A45" s="297"/>
      <c r="B45" s="303"/>
      <c r="C45" s="304"/>
      <c r="D45" s="304"/>
      <c r="E45" s="304"/>
      <c r="F45" s="305"/>
      <c r="G45" s="297"/>
      <c r="H45" s="111"/>
      <c r="I45" s="240"/>
      <c r="J45" s="241"/>
      <c r="K45" s="306"/>
    </row>
    <row r="46" spans="1:11" x14ac:dyDescent="0.25">
      <c r="A46" s="297"/>
      <c r="B46" s="303"/>
      <c r="C46" s="304"/>
      <c r="D46" s="304"/>
      <c r="E46" s="304"/>
      <c r="F46" s="305"/>
      <c r="G46" s="297"/>
      <c r="H46" s="111"/>
      <c r="I46" s="240"/>
      <c r="J46" s="241"/>
      <c r="K46" s="306"/>
    </row>
    <row r="47" spans="1:11" x14ac:dyDescent="0.25">
      <c r="A47" s="297"/>
      <c r="B47" s="303"/>
      <c r="C47" s="304"/>
      <c r="D47" s="304"/>
      <c r="E47" s="304"/>
      <c r="F47" s="305"/>
      <c r="G47" s="297"/>
      <c r="H47" s="111"/>
      <c r="I47" s="240"/>
      <c r="J47" s="241"/>
      <c r="K47" s="306"/>
    </row>
    <row r="48" spans="1:11" x14ac:dyDescent="0.25">
      <c r="A48" s="297"/>
      <c r="B48" s="303"/>
      <c r="C48" s="304"/>
      <c r="D48" s="304"/>
      <c r="E48" s="304"/>
      <c r="F48" s="305"/>
      <c r="G48" s="297"/>
      <c r="H48" s="111"/>
      <c r="I48" s="240"/>
      <c r="J48" s="241"/>
      <c r="K48" s="306"/>
    </row>
    <row r="49" spans="1:11" x14ac:dyDescent="0.25">
      <c r="A49" s="297"/>
      <c r="B49" s="303"/>
      <c r="C49" s="304"/>
      <c r="D49" s="304"/>
      <c r="E49" s="304"/>
      <c r="F49" s="305"/>
      <c r="G49" s="297"/>
      <c r="H49" s="111"/>
      <c r="I49" s="240"/>
      <c r="J49" s="241"/>
      <c r="K49" s="306"/>
    </row>
    <row r="50" spans="1:11" ht="15" customHeight="1" x14ac:dyDescent="0.25">
      <c r="A50" s="297"/>
      <c r="B50" s="656"/>
      <c r="C50" s="607"/>
      <c r="D50" s="607"/>
      <c r="E50" s="607"/>
      <c r="F50" s="657"/>
      <c r="G50" s="297"/>
      <c r="H50" s="111"/>
      <c r="I50" s="241"/>
      <c r="J50" s="241"/>
      <c r="K50" s="306"/>
    </row>
    <row r="51" spans="1:11" ht="15" customHeight="1" x14ac:dyDescent="0.25">
      <c r="A51" s="297"/>
      <c r="B51" s="656"/>
      <c r="C51" s="607"/>
      <c r="D51" s="607"/>
      <c r="E51" s="607"/>
      <c r="F51" s="657"/>
      <c r="G51" s="297"/>
      <c r="H51" s="111"/>
      <c r="I51" s="241"/>
      <c r="J51" s="241"/>
      <c r="K51" s="306"/>
    </row>
    <row r="52" spans="1:11" ht="15" customHeight="1" x14ac:dyDescent="0.25">
      <c r="A52" s="297"/>
      <c r="B52" s="658"/>
      <c r="C52" s="658"/>
      <c r="D52" s="658"/>
      <c r="E52" s="658"/>
      <c r="F52" s="658"/>
      <c r="G52" s="297"/>
      <c r="H52" s="111"/>
      <c r="I52" s="659"/>
      <c r="J52" s="660"/>
      <c r="K52" s="660"/>
    </row>
    <row r="53" spans="1:11" ht="15" customHeight="1" x14ac:dyDescent="0.25">
      <c r="A53" s="297"/>
      <c r="B53" s="661"/>
      <c r="C53" s="662"/>
      <c r="D53" s="662"/>
      <c r="E53" s="662"/>
      <c r="F53" s="663"/>
      <c r="G53" s="297"/>
      <c r="H53" s="111"/>
      <c r="I53" s="239"/>
      <c r="J53" s="239"/>
      <c r="K53" s="302"/>
    </row>
    <row r="54" spans="1:11" ht="15" customHeight="1" x14ac:dyDescent="0.25">
      <c r="A54" s="297"/>
      <c r="B54" s="664"/>
      <c r="C54" s="664"/>
      <c r="D54" s="664"/>
      <c r="E54" s="664"/>
      <c r="F54" s="664"/>
      <c r="G54" s="307"/>
      <c r="H54" s="219"/>
      <c r="I54" s="665"/>
      <c r="J54" s="666"/>
      <c r="K54" s="667"/>
    </row>
    <row r="55" spans="1:11" ht="15" customHeight="1" x14ac:dyDescent="0.25">
      <c r="A55" s="297"/>
      <c r="B55" s="661"/>
      <c r="C55" s="662"/>
      <c r="D55" s="662"/>
      <c r="E55" s="662"/>
      <c r="F55" s="663"/>
      <c r="G55" s="297"/>
      <c r="H55" s="111"/>
      <c r="I55" s="655"/>
      <c r="J55" s="655"/>
      <c r="K55" s="655"/>
    </row>
    <row r="56" spans="1:11" ht="15" customHeight="1" x14ac:dyDescent="0.25">
      <c r="A56" s="297"/>
      <c r="B56" s="652"/>
      <c r="C56" s="653"/>
      <c r="D56" s="653"/>
      <c r="E56" s="653"/>
      <c r="F56" s="654"/>
      <c r="G56" s="297"/>
      <c r="H56" s="111"/>
      <c r="I56" s="655"/>
      <c r="J56" s="655"/>
      <c r="K56" s="655"/>
    </row>
    <row r="57" spans="1:11" ht="15" customHeight="1" x14ac:dyDescent="0.25">
      <c r="A57" s="297"/>
      <c r="B57" s="652"/>
      <c r="C57" s="653"/>
      <c r="D57" s="653"/>
      <c r="E57" s="653"/>
      <c r="F57" s="654"/>
      <c r="G57" s="297"/>
      <c r="H57" s="111"/>
      <c r="I57" s="655"/>
      <c r="J57" s="655"/>
      <c r="K57" s="655"/>
    </row>
    <row r="58" spans="1:11" ht="15" customHeight="1" x14ac:dyDescent="0.25">
      <c r="A58" s="297"/>
      <c r="B58" s="652"/>
      <c r="C58" s="653"/>
      <c r="D58" s="653"/>
      <c r="E58" s="653"/>
      <c r="F58" s="654"/>
      <c r="G58" s="297"/>
      <c r="H58" s="111"/>
      <c r="I58" s="655"/>
      <c r="J58" s="655"/>
      <c r="K58" s="655"/>
    </row>
    <row r="59" spans="1:11" ht="15" customHeight="1" x14ac:dyDescent="0.25">
      <c r="A59" s="297"/>
      <c r="B59" s="652"/>
      <c r="C59" s="653"/>
      <c r="D59" s="653"/>
      <c r="E59" s="653"/>
      <c r="F59" s="654"/>
      <c r="G59" s="297"/>
      <c r="H59" s="111"/>
      <c r="I59" s="655"/>
      <c r="J59" s="655"/>
      <c r="K59" s="655"/>
    </row>
    <row r="60" spans="1:11" ht="15" customHeight="1" x14ac:dyDescent="0.25">
      <c r="A60" s="297"/>
      <c r="B60" s="652"/>
      <c r="C60" s="653"/>
      <c r="D60" s="653"/>
      <c r="E60" s="653"/>
      <c r="F60" s="654"/>
      <c r="G60" s="297"/>
      <c r="H60" s="111"/>
      <c r="I60" s="655"/>
      <c r="J60" s="655"/>
      <c r="K60" s="655"/>
    </row>
    <row r="61" spans="1:11" ht="15" customHeight="1" x14ac:dyDescent="0.25">
      <c r="A61" s="297"/>
      <c r="B61" s="651"/>
      <c r="C61" s="651"/>
      <c r="D61" s="651"/>
      <c r="E61" s="651"/>
      <c r="F61" s="651"/>
      <c r="G61" s="271"/>
      <c r="H61" s="272"/>
      <c r="I61" s="239"/>
      <c r="J61" s="239"/>
      <c r="K61" s="302"/>
    </row>
    <row r="62" spans="1:11" ht="15" customHeight="1" x14ac:dyDescent="0.25">
      <c r="A62" s="297"/>
      <c r="B62" s="651"/>
      <c r="C62" s="651"/>
      <c r="D62" s="651"/>
      <c r="E62" s="651"/>
      <c r="F62" s="651"/>
      <c r="G62" s="271"/>
      <c r="H62" s="272"/>
      <c r="I62" s="239"/>
      <c r="J62" s="239"/>
      <c r="K62" s="302"/>
    </row>
    <row r="63" spans="1:11" ht="15" customHeight="1" x14ac:dyDescent="0.25">
      <c r="A63" s="297"/>
      <c r="B63" s="651"/>
      <c r="C63" s="651"/>
      <c r="D63" s="651"/>
      <c r="E63" s="651"/>
      <c r="F63" s="651"/>
      <c r="G63" s="271"/>
      <c r="H63" s="272"/>
      <c r="I63" s="239"/>
      <c r="J63" s="239"/>
      <c r="K63" s="302"/>
    </row>
    <row r="64" spans="1:11" ht="15" customHeight="1" x14ac:dyDescent="0.25">
      <c r="A64" s="297"/>
      <c r="B64" s="651"/>
      <c r="C64" s="651"/>
      <c r="D64" s="651"/>
      <c r="E64" s="651"/>
      <c r="F64" s="651"/>
      <c r="G64" s="271"/>
      <c r="H64" s="272"/>
      <c r="I64" s="239"/>
      <c r="J64" s="239"/>
      <c r="K64" s="302"/>
    </row>
    <row r="65" spans="1:11" ht="15" customHeight="1" x14ac:dyDescent="0.25">
      <c r="A65" s="297"/>
      <c r="B65" s="651"/>
      <c r="C65" s="651"/>
      <c r="D65" s="651"/>
      <c r="E65" s="651"/>
      <c r="F65" s="651"/>
      <c r="G65" s="271"/>
      <c r="H65" s="272"/>
      <c r="I65" s="239"/>
      <c r="J65" s="239"/>
      <c r="K65" s="302"/>
    </row>
    <row r="66" spans="1:11" ht="15" customHeight="1" x14ac:dyDescent="0.25">
      <c r="A66" s="297"/>
      <c r="B66" s="651"/>
      <c r="C66" s="651"/>
      <c r="D66" s="651"/>
      <c r="E66" s="651"/>
      <c r="F66" s="651"/>
      <c r="G66" s="271"/>
      <c r="H66" s="272"/>
      <c r="I66" s="239"/>
      <c r="J66" s="239"/>
      <c r="K66" s="302"/>
    </row>
    <row r="67" spans="1:11" ht="15" customHeight="1" x14ac:dyDescent="0.25">
      <c r="A67" s="297"/>
      <c r="B67" s="651"/>
      <c r="C67" s="651"/>
      <c r="D67" s="651"/>
      <c r="E67" s="651"/>
      <c r="F67" s="651"/>
      <c r="G67" s="271"/>
      <c r="H67" s="272"/>
      <c r="I67" s="239"/>
      <c r="J67" s="239"/>
      <c r="K67" s="302"/>
    </row>
    <row r="68" spans="1:11" ht="15" customHeight="1" x14ac:dyDescent="0.25">
      <c r="A68" s="297"/>
      <c r="B68" s="651"/>
      <c r="C68" s="651"/>
      <c r="D68" s="651"/>
      <c r="E68" s="651"/>
      <c r="F68" s="651"/>
      <c r="G68" s="271"/>
      <c r="H68" s="272"/>
      <c r="I68" s="239"/>
      <c r="J68" s="239"/>
      <c r="K68" s="302"/>
    </row>
    <row r="69" spans="1:11" ht="15" customHeight="1" x14ac:dyDescent="0.25">
      <c r="A69" s="297"/>
      <c r="B69" s="651"/>
      <c r="C69" s="651"/>
      <c r="D69" s="651"/>
      <c r="E69" s="651"/>
      <c r="F69" s="651"/>
      <c r="G69" s="271"/>
      <c r="H69" s="272"/>
      <c r="I69" s="239"/>
      <c r="J69" s="239"/>
      <c r="K69" s="302"/>
    </row>
    <row r="70" spans="1:11" ht="15" customHeight="1" x14ac:dyDescent="0.25">
      <c r="A70" s="297"/>
      <c r="B70" s="651"/>
      <c r="C70" s="651"/>
      <c r="D70" s="651"/>
      <c r="E70" s="651"/>
      <c r="F70" s="651"/>
      <c r="G70" s="271"/>
      <c r="H70" s="272"/>
      <c r="I70" s="239"/>
      <c r="J70" s="239"/>
      <c r="K70" s="302"/>
    </row>
    <row r="71" spans="1:11" ht="15" customHeight="1" x14ac:dyDescent="0.25">
      <c r="A71" s="297"/>
      <c r="B71" s="651"/>
      <c r="C71" s="651"/>
      <c r="D71" s="651"/>
      <c r="E71" s="651"/>
      <c r="F71" s="651"/>
      <c r="G71" s="271"/>
      <c r="H71" s="272"/>
      <c r="I71" s="239"/>
      <c r="J71" s="239"/>
      <c r="K71" s="302"/>
    </row>
    <row r="72" spans="1:11" ht="15" customHeight="1" x14ac:dyDescent="0.25">
      <c r="A72" s="297"/>
      <c r="B72" s="651"/>
      <c r="C72" s="651"/>
      <c r="D72" s="651"/>
      <c r="E72" s="651"/>
      <c r="F72" s="651"/>
      <c r="G72" s="271"/>
      <c r="H72" s="272"/>
      <c r="I72" s="239"/>
      <c r="J72" s="239"/>
      <c r="K72" s="302"/>
    </row>
    <row r="73" spans="1:11" ht="15" customHeight="1" x14ac:dyDescent="0.25">
      <c r="A73" s="297"/>
      <c r="B73" s="651"/>
      <c r="C73" s="651"/>
      <c r="D73" s="651"/>
      <c r="E73" s="651"/>
      <c r="F73" s="651"/>
      <c r="G73" s="271"/>
      <c r="H73" s="272"/>
      <c r="I73" s="239"/>
      <c r="J73" s="239"/>
      <c r="K73" s="302"/>
    </row>
    <row r="74" spans="1:11" ht="15" customHeight="1" x14ac:dyDescent="0.25">
      <c r="A74" s="297"/>
      <c r="B74" s="651"/>
      <c r="C74" s="651"/>
      <c r="D74" s="651"/>
      <c r="E74" s="651"/>
      <c r="F74" s="651"/>
      <c r="G74" s="271"/>
      <c r="H74" s="272"/>
      <c r="I74" s="239"/>
      <c r="J74" s="239"/>
      <c r="K74" s="302"/>
    </row>
    <row r="75" spans="1:11" ht="15" customHeight="1" x14ac:dyDescent="0.25">
      <c r="A75" s="297"/>
      <c r="B75" s="651"/>
      <c r="C75" s="651"/>
      <c r="D75" s="651"/>
      <c r="E75" s="651"/>
      <c r="F75" s="651"/>
      <c r="G75" s="271"/>
      <c r="H75" s="272"/>
      <c r="I75" s="239"/>
      <c r="J75" s="239"/>
      <c r="K75" s="302"/>
    </row>
    <row r="76" spans="1:11" ht="15" customHeight="1" x14ac:dyDescent="0.25">
      <c r="A76" s="297"/>
      <c r="B76" s="651"/>
      <c r="C76" s="651"/>
      <c r="D76" s="651"/>
      <c r="E76" s="651"/>
      <c r="F76" s="651"/>
      <c r="G76" s="271"/>
      <c r="H76" s="272"/>
      <c r="I76" s="239"/>
      <c r="J76" s="239"/>
      <c r="K76" s="302"/>
    </row>
    <row r="77" spans="1:11" ht="15" customHeight="1" x14ac:dyDescent="0.25">
      <c r="A77" s="297"/>
      <c r="B77" s="651"/>
      <c r="C77" s="651"/>
      <c r="D77" s="651"/>
      <c r="E77" s="651"/>
      <c r="F77" s="651"/>
      <c r="G77" s="271"/>
      <c r="H77" s="272"/>
      <c r="I77" s="239"/>
      <c r="J77" s="239"/>
      <c r="K77" s="302"/>
    </row>
    <row r="78" spans="1:11" ht="15" customHeight="1" x14ac:dyDescent="0.25">
      <c r="A78" s="297"/>
      <c r="B78" s="651"/>
      <c r="C78" s="651"/>
      <c r="D78" s="651"/>
      <c r="E78" s="651"/>
      <c r="F78" s="651"/>
      <c r="G78" s="271"/>
      <c r="H78" s="272"/>
      <c r="I78" s="239"/>
      <c r="J78" s="239"/>
      <c r="K78" s="302"/>
    </row>
    <row r="79" spans="1:11" ht="15" customHeight="1" x14ac:dyDescent="0.25">
      <c r="A79" s="297"/>
      <c r="B79" s="651"/>
      <c r="C79" s="651"/>
      <c r="D79" s="651"/>
      <c r="E79" s="651"/>
      <c r="F79" s="651"/>
      <c r="G79" s="271"/>
      <c r="H79" s="272"/>
      <c r="I79" s="239"/>
      <c r="J79" s="239"/>
      <c r="K79" s="302"/>
    </row>
    <row r="80" spans="1:11" ht="15" customHeight="1" x14ac:dyDescent="0.25">
      <c r="A80" s="297"/>
      <c r="B80" s="651"/>
      <c r="C80" s="651"/>
      <c r="D80" s="651"/>
      <c r="E80" s="651"/>
      <c r="F80" s="651"/>
      <c r="G80" s="271"/>
      <c r="H80" s="272"/>
      <c r="I80" s="239"/>
      <c r="J80" s="239"/>
      <c r="K80" s="302"/>
    </row>
    <row r="81" spans="1:11" ht="15" customHeight="1" x14ac:dyDescent="0.25">
      <c r="A81" s="297"/>
      <c r="B81" s="651"/>
      <c r="C81" s="651"/>
      <c r="D81" s="651"/>
      <c r="E81" s="651"/>
      <c r="F81" s="651"/>
      <c r="G81" s="271"/>
      <c r="H81" s="272"/>
      <c r="I81" s="239"/>
      <c r="J81" s="239"/>
      <c r="K81" s="302"/>
    </row>
    <row r="82" spans="1:11" ht="15" customHeight="1" x14ac:dyDescent="0.25">
      <c r="A82" s="297"/>
      <c r="B82" s="651"/>
      <c r="C82" s="651"/>
      <c r="D82" s="651"/>
      <c r="E82" s="651"/>
      <c r="F82" s="651"/>
      <c r="G82" s="271"/>
      <c r="H82" s="272"/>
      <c r="I82" s="239"/>
      <c r="J82" s="239"/>
      <c r="K82" s="302"/>
    </row>
    <row r="83" spans="1:11" ht="15" customHeight="1" x14ac:dyDescent="0.25">
      <c r="A83" s="297"/>
      <c r="B83" s="651"/>
      <c r="C83" s="651"/>
      <c r="D83" s="651"/>
      <c r="E83" s="651"/>
      <c r="F83" s="651"/>
      <c r="G83" s="271"/>
      <c r="H83" s="272"/>
      <c r="I83" s="239"/>
      <c r="J83" s="239"/>
      <c r="K83" s="302"/>
    </row>
    <row r="84" spans="1:11" ht="15" customHeight="1" x14ac:dyDescent="0.25">
      <c r="A84" s="297"/>
      <c r="B84" s="651"/>
      <c r="C84" s="651"/>
      <c r="D84" s="651"/>
      <c r="E84" s="651"/>
      <c r="F84" s="651"/>
      <c r="G84" s="271"/>
      <c r="H84" s="272"/>
      <c r="I84" s="239"/>
      <c r="J84" s="239"/>
      <c r="K84" s="302"/>
    </row>
    <row r="85" spans="1:11" ht="15" customHeight="1" x14ac:dyDescent="0.25">
      <c r="A85" s="297"/>
      <c r="B85" s="651"/>
      <c r="C85" s="651"/>
      <c r="D85" s="651"/>
      <c r="E85" s="651"/>
      <c r="F85" s="651"/>
      <c r="G85" s="271"/>
      <c r="H85" s="272"/>
      <c r="I85" s="239"/>
      <c r="J85" s="239"/>
      <c r="K85" s="302"/>
    </row>
    <row r="86" spans="1:11" ht="15" customHeight="1" x14ac:dyDescent="0.25">
      <c r="A86" s="297"/>
      <c r="B86" s="651"/>
      <c r="C86" s="651"/>
      <c r="D86" s="651"/>
      <c r="E86" s="651"/>
      <c r="F86" s="651"/>
      <c r="G86" s="271"/>
      <c r="H86" s="272"/>
      <c r="I86" s="239"/>
      <c r="J86" s="239"/>
      <c r="K86" s="302"/>
    </row>
    <row r="87" spans="1:11" ht="15" customHeight="1" x14ac:dyDescent="0.25">
      <c r="A87" s="297"/>
      <c r="B87" s="651"/>
      <c r="C87" s="651"/>
      <c r="D87" s="651"/>
      <c r="E87" s="651"/>
      <c r="F87" s="651"/>
      <c r="G87" s="271"/>
      <c r="H87" s="272"/>
      <c r="I87" s="239"/>
      <c r="J87" s="239"/>
      <c r="K87" s="302"/>
    </row>
    <row r="88" spans="1:11" ht="15" customHeight="1" x14ac:dyDescent="0.25">
      <c r="A88" s="297"/>
      <c r="B88" s="651"/>
      <c r="C88" s="651"/>
      <c r="D88" s="651"/>
      <c r="E88" s="651"/>
      <c r="F88" s="651"/>
      <c r="G88" s="271"/>
      <c r="H88" s="272"/>
      <c r="I88" s="239"/>
      <c r="J88" s="239"/>
      <c r="K88" s="302"/>
    </row>
    <row r="89" spans="1:11" ht="15" customHeight="1" x14ac:dyDescent="0.25">
      <c r="A89" s="297"/>
      <c r="B89" s="651"/>
      <c r="C89" s="651"/>
      <c r="D89" s="651"/>
      <c r="E89" s="651"/>
      <c r="F89" s="651"/>
      <c r="G89" s="271"/>
      <c r="H89" s="272"/>
      <c r="I89" s="239"/>
      <c r="J89" s="239"/>
      <c r="K89" s="302"/>
    </row>
    <row r="90" spans="1:11" ht="15" customHeight="1" x14ac:dyDescent="0.25">
      <c r="A90" s="297"/>
      <c r="B90" s="651"/>
      <c r="C90" s="651"/>
      <c r="D90" s="651"/>
      <c r="E90" s="651"/>
      <c r="F90" s="651"/>
      <c r="G90" s="271"/>
      <c r="H90" s="272"/>
      <c r="I90" s="239"/>
      <c r="J90" s="239"/>
      <c r="K90" s="302"/>
    </row>
    <row r="91" spans="1:11" ht="15" customHeight="1" x14ac:dyDescent="0.25">
      <c r="A91" s="297"/>
      <c r="B91" s="651"/>
      <c r="C91" s="651"/>
      <c r="D91" s="651"/>
      <c r="E91" s="651"/>
      <c r="F91" s="651"/>
      <c r="G91" s="271"/>
      <c r="H91" s="272"/>
      <c r="I91" s="239"/>
      <c r="J91" s="239"/>
      <c r="K91" s="302"/>
    </row>
    <row r="92" spans="1:11" ht="15" customHeight="1" x14ac:dyDescent="0.25">
      <c r="A92" s="297"/>
      <c r="B92" s="651"/>
      <c r="C92" s="651"/>
      <c r="D92" s="651"/>
      <c r="E92" s="651"/>
      <c r="F92" s="651"/>
      <c r="G92" s="271"/>
      <c r="H92" s="272"/>
      <c r="I92" s="239"/>
      <c r="J92" s="239"/>
      <c r="K92" s="302"/>
    </row>
    <row r="93" spans="1:11" ht="15" customHeight="1" x14ac:dyDescent="0.25">
      <c r="A93" s="297"/>
      <c r="B93" s="651"/>
      <c r="C93" s="651"/>
      <c r="D93" s="651"/>
      <c r="E93" s="651"/>
      <c r="F93" s="651"/>
      <c r="G93" s="271"/>
      <c r="H93" s="272"/>
      <c r="I93" s="239"/>
      <c r="J93" s="239"/>
      <c r="K93" s="302"/>
    </row>
    <row r="94" spans="1:11" ht="15" customHeight="1" x14ac:dyDescent="0.25">
      <c r="A94" s="297"/>
      <c r="B94" s="651"/>
      <c r="C94" s="651"/>
      <c r="D94" s="651"/>
      <c r="E94" s="651"/>
      <c r="F94" s="651"/>
      <c r="G94" s="271"/>
      <c r="H94" s="272"/>
      <c r="I94" s="239"/>
      <c r="J94" s="239"/>
      <c r="K94" s="302"/>
    </row>
    <row r="95" spans="1:11" ht="15" customHeight="1" x14ac:dyDescent="0.25">
      <c r="A95" s="297"/>
      <c r="B95" s="651"/>
      <c r="C95" s="651"/>
      <c r="D95" s="651"/>
      <c r="E95" s="651"/>
      <c r="F95" s="651"/>
      <c r="G95" s="271"/>
      <c r="H95" s="272"/>
      <c r="I95" s="239"/>
      <c r="J95" s="239"/>
      <c r="K95" s="302"/>
    </row>
    <row r="96" spans="1:11" ht="15" customHeight="1" x14ac:dyDescent="0.25">
      <c r="A96" s="297"/>
      <c r="B96" s="651"/>
      <c r="C96" s="651"/>
      <c r="D96" s="651"/>
      <c r="E96" s="651"/>
      <c r="F96" s="651"/>
      <c r="G96" s="271"/>
      <c r="H96" s="272"/>
      <c r="I96" s="239"/>
      <c r="J96" s="239"/>
      <c r="K96" s="302"/>
    </row>
    <row r="97" spans="1:11" ht="15" customHeight="1" x14ac:dyDescent="0.25">
      <c r="A97" s="297"/>
      <c r="B97" s="651"/>
      <c r="C97" s="651"/>
      <c r="D97" s="651"/>
      <c r="E97" s="651"/>
      <c r="F97" s="651"/>
      <c r="G97" s="271"/>
      <c r="H97" s="272"/>
      <c r="I97" s="239"/>
      <c r="J97" s="239"/>
      <c r="K97" s="302"/>
    </row>
    <row r="98" spans="1:11" ht="15" customHeight="1" x14ac:dyDescent="0.25">
      <c r="A98" s="297"/>
      <c r="B98" s="651"/>
      <c r="C98" s="651"/>
      <c r="D98" s="651"/>
      <c r="E98" s="651"/>
      <c r="F98" s="651"/>
      <c r="G98" s="271"/>
      <c r="H98" s="272"/>
      <c r="I98" s="239"/>
      <c r="J98" s="239"/>
      <c r="K98" s="302"/>
    </row>
    <row r="99" spans="1:11" ht="15" customHeight="1" x14ac:dyDescent="0.25">
      <c r="A99" s="297"/>
      <c r="B99" s="651"/>
      <c r="C99" s="651"/>
      <c r="D99" s="651"/>
      <c r="E99" s="651"/>
      <c r="F99" s="651"/>
      <c r="G99" s="271"/>
      <c r="H99" s="272"/>
      <c r="I99" s="239"/>
      <c r="J99" s="239"/>
      <c r="K99" s="302"/>
    </row>
    <row r="100" spans="1:11" ht="15" customHeight="1" x14ac:dyDescent="0.25">
      <c r="A100" s="297"/>
      <c r="B100" s="651"/>
      <c r="C100" s="651"/>
      <c r="D100" s="651"/>
      <c r="E100" s="651"/>
      <c r="F100" s="651"/>
      <c r="G100" s="271"/>
      <c r="H100" s="272"/>
      <c r="I100" s="239"/>
      <c r="J100" s="239"/>
      <c r="K100" s="302"/>
    </row>
    <row r="101" spans="1:11" ht="15" customHeight="1" x14ac:dyDescent="0.25">
      <c r="A101" s="297"/>
      <c r="B101" s="651"/>
      <c r="C101" s="651"/>
      <c r="D101" s="651"/>
      <c r="E101" s="651"/>
      <c r="F101" s="651"/>
      <c r="G101" s="271"/>
      <c r="H101" s="272"/>
      <c r="I101" s="239"/>
      <c r="J101" s="239"/>
      <c r="K101" s="302"/>
    </row>
    <row r="102" spans="1:11" ht="15" customHeight="1" x14ac:dyDescent="0.25">
      <c r="A102" s="297"/>
      <c r="B102" s="651"/>
      <c r="C102" s="651"/>
      <c r="D102" s="651"/>
      <c r="E102" s="651"/>
      <c r="F102" s="651"/>
      <c r="G102" s="271"/>
      <c r="H102" s="272"/>
      <c r="I102" s="239"/>
      <c r="J102" s="239"/>
      <c r="K102" s="302"/>
    </row>
    <row r="103" spans="1:11" ht="15" customHeight="1" x14ac:dyDescent="0.25">
      <c r="A103" s="297"/>
      <c r="B103" s="651"/>
      <c r="C103" s="651"/>
      <c r="D103" s="651"/>
      <c r="E103" s="651"/>
      <c r="F103" s="651"/>
      <c r="G103" s="271"/>
      <c r="H103" s="272"/>
      <c r="I103" s="239"/>
      <c r="J103" s="239"/>
      <c r="K103" s="302"/>
    </row>
    <row r="104" spans="1:11" ht="15" customHeight="1" x14ac:dyDescent="0.25">
      <c r="A104" s="297"/>
      <c r="B104" s="651"/>
      <c r="C104" s="651"/>
      <c r="D104" s="651"/>
      <c r="E104" s="651"/>
      <c r="F104" s="651"/>
      <c r="G104" s="271"/>
      <c r="H104" s="272"/>
      <c r="I104" s="239"/>
      <c r="J104" s="239"/>
      <c r="K104" s="302"/>
    </row>
    <row r="105" spans="1:11" ht="15" customHeight="1" x14ac:dyDescent="0.25">
      <c r="A105" s="297"/>
      <c r="B105" s="651"/>
      <c r="C105" s="651"/>
      <c r="D105" s="651"/>
      <c r="E105" s="651"/>
      <c r="F105" s="651"/>
      <c r="G105" s="271"/>
      <c r="H105" s="272"/>
      <c r="I105" s="239"/>
      <c r="J105" s="239"/>
      <c r="K105" s="302"/>
    </row>
    <row r="106" spans="1:11" ht="15" customHeight="1" x14ac:dyDescent="0.25">
      <c r="A106" s="297"/>
      <c r="B106" s="651"/>
      <c r="C106" s="651"/>
      <c r="D106" s="651"/>
      <c r="E106" s="651"/>
      <c r="F106" s="651"/>
      <c r="G106" s="271"/>
      <c r="H106" s="272"/>
      <c r="I106" s="239"/>
      <c r="J106" s="239"/>
      <c r="K106" s="302"/>
    </row>
    <row r="107" spans="1:11" ht="15" customHeight="1" x14ac:dyDescent="0.25">
      <c r="A107" s="297"/>
      <c r="B107" s="651"/>
      <c r="C107" s="651"/>
      <c r="D107" s="651"/>
      <c r="E107" s="651"/>
      <c r="F107" s="651"/>
      <c r="G107" s="271"/>
      <c r="H107" s="272"/>
      <c r="I107" s="239"/>
      <c r="J107" s="239"/>
      <c r="K107" s="302"/>
    </row>
    <row r="108" spans="1:11" ht="15" customHeight="1" x14ac:dyDescent="0.25">
      <c r="A108" s="297"/>
      <c r="B108" s="651"/>
      <c r="C108" s="651"/>
      <c r="D108" s="651"/>
      <c r="E108" s="651"/>
      <c r="F108" s="651"/>
      <c r="G108" s="271"/>
      <c r="H108" s="272"/>
      <c r="I108" s="239"/>
      <c r="J108" s="239"/>
      <c r="K108" s="302"/>
    </row>
    <row r="109" spans="1:11" x14ac:dyDescent="0.25">
      <c r="A109" s="297"/>
      <c r="B109" s="651"/>
      <c r="C109" s="651"/>
      <c r="D109" s="651"/>
      <c r="E109" s="651"/>
      <c r="F109" s="651"/>
      <c r="G109" s="271"/>
      <c r="H109" s="272"/>
      <c r="I109" s="239"/>
      <c r="J109" s="239"/>
      <c r="K109" s="302"/>
    </row>
    <row r="110" spans="1:11" ht="15" customHeight="1" x14ac:dyDescent="0.25">
      <c r="A110" s="297"/>
      <c r="B110" s="651"/>
      <c r="C110" s="651"/>
      <c r="D110" s="651"/>
      <c r="E110" s="651"/>
      <c r="F110" s="651"/>
      <c r="G110" s="271"/>
      <c r="H110" s="272"/>
      <c r="I110" s="239"/>
      <c r="J110" s="239"/>
      <c r="K110" s="302"/>
    </row>
    <row r="111" spans="1:11" ht="15" customHeight="1" x14ac:dyDescent="0.25">
      <c r="A111" s="297"/>
      <c r="B111" s="672"/>
      <c r="C111" s="673"/>
      <c r="D111" s="673"/>
      <c r="E111" s="673"/>
      <c r="F111" s="674"/>
      <c r="G111" s="271"/>
      <c r="H111" s="272"/>
      <c r="I111" s="301"/>
      <c r="J111" s="301"/>
      <c r="K111" s="302"/>
    </row>
    <row r="112" spans="1:11" ht="15" customHeight="1" x14ac:dyDescent="0.25">
      <c r="A112" s="297"/>
      <c r="B112" s="672"/>
      <c r="C112" s="673"/>
      <c r="D112" s="673"/>
      <c r="E112" s="673"/>
      <c r="F112" s="674"/>
      <c r="G112" s="271"/>
      <c r="H112" s="272"/>
      <c r="I112" s="301"/>
      <c r="J112" s="301"/>
      <c r="K112" s="302"/>
    </row>
    <row r="113" spans="1:11" ht="15" customHeight="1" x14ac:dyDescent="0.25">
      <c r="A113" s="297"/>
      <c r="B113" s="672"/>
      <c r="C113" s="673"/>
      <c r="D113" s="673"/>
      <c r="E113" s="673"/>
      <c r="F113" s="674"/>
      <c r="G113" s="271"/>
      <c r="H113" s="272"/>
      <c r="I113" s="301"/>
      <c r="J113" s="301"/>
      <c r="K113" s="302"/>
    </row>
    <row r="114" spans="1:11" ht="15" customHeight="1" x14ac:dyDescent="0.25">
      <c r="A114" s="297"/>
      <c r="B114" s="672"/>
      <c r="C114" s="673"/>
      <c r="D114" s="673"/>
      <c r="E114" s="673"/>
      <c r="F114" s="674"/>
      <c r="G114" s="271"/>
      <c r="H114" s="272"/>
      <c r="I114" s="301"/>
      <c r="J114" s="301"/>
      <c r="K114" s="302"/>
    </row>
    <row r="115" spans="1:11" x14ac:dyDescent="0.25">
      <c r="A115" s="297"/>
      <c r="B115" s="672"/>
      <c r="C115" s="673"/>
      <c r="D115" s="673"/>
      <c r="E115" s="673"/>
      <c r="F115" s="674"/>
      <c r="G115" s="271"/>
      <c r="H115" s="272"/>
      <c r="I115" s="675"/>
      <c r="J115" s="676"/>
      <c r="K115" s="677"/>
    </row>
    <row r="116" spans="1:11" x14ac:dyDescent="0.25">
      <c r="A116" s="297"/>
      <c r="B116" s="651"/>
      <c r="C116" s="651"/>
      <c r="D116" s="651"/>
      <c r="E116" s="651"/>
      <c r="F116" s="651"/>
      <c r="G116" s="271"/>
      <c r="H116" s="272"/>
      <c r="I116" s="676"/>
      <c r="J116" s="676"/>
      <c r="K116" s="677"/>
    </row>
    <row r="117" spans="1:11" ht="15.75" x14ac:dyDescent="0.25">
      <c r="A117" s="297"/>
      <c r="B117" s="649"/>
      <c r="C117" s="649"/>
      <c r="D117" s="649"/>
      <c r="E117" s="649"/>
      <c r="F117" s="649"/>
      <c r="G117" s="273"/>
      <c r="H117" s="273"/>
      <c r="I117" s="298"/>
      <c r="J117" s="298"/>
      <c r="K117" s="299"/>
    </row>
    <row r="118" spans="1:11" ht="15.75" x14ac:dyDescent="0.25">
      <c r="A118" s="297"/>
      <c r="B118" s="649"/>
      <c r="C118" s="649"/>
      <c r="D118" s="649"/>
      <c r="E118" s="649"/>
      <c r="F118" s="649"/>
      <c r="G118" s="273"/>
      <c r="H118" s="273"/>
      <c r="I118" s="298"/>
      <c r="J118" s="298"/>
      <c r="K118" s="299"/>
    </row>
    <row r="119" spans="1:11" ht="15.75" x14ac:dyDescent="0.25">
      <c r="A119" s="297"/>
      <c r="B119" s="649"/>
      <c r="C119" s="649"/>
      <c r="D119" s="649"/>
      <c r="E119" s="649"/>
      <c r="F119" s="649"/>
      <c r="G119" s="273"/>
      <c r="H119" s="273"/>
      <c r="I119" s="298"/>
      <c r="J119" s="298"/>
      <c r="K119" s="299"/>
    </row>
    <row r="120" spans="1:11" ht="15.75" x14ac:dyDescent="0.25">
      <c r="A120" s="297"/>
      <c r="B120" s="649"/>
      <c r="C120" s="649"/>
      <c r="D120" s="649"/>
      <c r="E120" s="649"/>
      <c r="F120" s="649"/>
      <c r="G120" s="273"/>
      <c r="H120" s="273"/>
      <c r="I120" s="298"/>
      <c r="J120" s="298"/>
      <c r="K120" s="299"/>
    </row>
    <row r="121" spans="1:11" ht="15.75" x14ac:dyDescent="0.25">
      <c r="A121" s="297"/>
      <c r="B121" s="649"/>
      <c r="C121" s="649"/>
      <c r="D121" s="649"/>
      <c r="E121" s="649"/>
      <c r="F121" s="649"/>
      <c r="G121" s="273"/>
      <c r="H121" s="273"/>
      <c r="I121" s="298"/>
      <c r="J121" s="298"/>
      <c r="K121" s="299"/>
    </row>
    <row r="122" spans="1:11" ht="15.75" x14ac:dyDescent="0.25">
      <c r="A122" s="297"/>
      <c r="B122" s="649"/>
      <c r="C122" s="649"/>
      <c r="D122" s="649"/>
      <c r="E122" s="649"/>
      <c r="F122" s="649"/>
      <c r="G122" s="273"/>
      <c r="H122" s="273"/>
      <c r="I122" s="298"/>
      <c r="J122" s="298"/>
      <c r="K122" s="299"/>
    </row>
    <row r="123" spans="1:11" ht="15.75" x14ac:dyDescent="0.25">
      <c r="A123" s="297"/>
      <c r="B123" s="649"/>
      <c r="C123" s="649"/>
      <c r="D123" s="649"/>
      <c r="E123" s="649"/>
      <c r="F123" s="649"/>
      <c r="G123" s="273"/>
      <c r="H123" s="273"/>
      <c r="I123" s="298"/>
      <c r="J123" s="298"/>
      <c r="K123" s="299"/>
    </row>
    <row r="124" spans="1:11" ht="15.75" x14ac:dyDescent="0.25">
      <c r="A124" s="297"/>
      <c r="B124" s="649"/>
      <c r="C124" s="649"/>
      <c r="D124" s="649"/>
      <c r="E124" s="649"/>
      <c r="F124" s="649"/>
      <c r="G124" s="273"/>
      <c r="H124" s="273"/>
      <c r="I124" s="298"/>
      <c r="J124" s="298"/>
      <c r="K124" s="299"/>
    </row>
    <row r="125" spans="1:11" ht="15.75" x14ac:dyDescent="0.25">
      <c r="A125" s="297"/>
      <c r="B125" s="649"/>
      <c r="C125" s="649"/>
      <c r="D125" s="649"/>
      <c r="E125" s="649"/>
      <c r="F125" s="649"/>
      <c r="G125" s="273"/>
      <c r="H125" s="273"/>
      <c r="I125" s="298"/>
      <c r="J125" s="298"/>
      <c r="K125" s="299"/>
    </row>
    <row r="126" spans="1:11" ht="15.75" x14ac:dyDescent="0.25">
      <c r="A126" s="297"/>
      <c r="B126" s="649"/>
      <c r="C126" s="649"/>
      <c r="D126" s="649"/>
      <c r="E126" s="649"/>
      <c r="F126" s="649"/>
      <c r="G126" s="273"/>
      <c r="H126" s="273"/>
      <c r="I126" s="298"/>
      <c r="J126" s="298"/>
      <c r="K126" s="299"/>
    </row>
    <row r="127" spans="1:11" ht="15.75" x14ac:dyDescent="0.25">
      <c r="A127" s="297"/>
      <c r="B127" s="649"/>
      <c r="C127" s="649"/>
      <c r="D127" s="649"/>
      <c r="E127" s="649"/>
      <c r="F127" s="649"/>
      <c r="G127" s="273"/>
      <c r="H127" s="273"/>
      <c r="I127" s="298"/>
      <c r="J127" s="298"/>
      <c r="K127" s="299"/>
    </row>
    <row r="128" spans="1:11" ht="15.75" x14ac:dyDescent="0.25">
      <c r="A128" s="297"/>
      <c r="B128" s="649"/>
      <c r="C128" s="649"/>
      <c r="D128" s="649"/>
      <c r="E128" s="649"/>
      <c r="F128" s="649"/>
      <c r="G128" s="273"/>
      <c r="H128" s="273"/>
      <c r="I128" s="298"/>
      <c r="J128" s="298"/>
      <c r="K128" s="299"/>
    </row>
    <row r="129" spans="1:11" ht="15.75" x14ac:dyDescent="0.25">
      <c r="A129" s="297"/>
      <c r="B129" s="649"/>
      <c r="C129" s="649"/>
      <c r="D129" s="649"/>
      <c r="E129" s="649"/>
      <c r="F129" s="649"/>
      <c r="G129" s="273"/>
      <c r="H129" s="273"/>
      <c r="I129" s="298"/>
      <c r="J129" s="298"/>
      <c r="K129" s="299"/>
    </row>
    <row r="130" spans="1:11" ht="15.75" x14ac:dyDescent="0.25">
      <c r="A130" s="297"/>
      <c r="B130" s="649"/>
      <c r="C130" s="649"/>
      <c r="D130" s="649"/>
      <c r="E130" s="649"/>
      <c r="F130" s="649"/>
      <c r="G130" s="273"/>
      <c r="H130" s="273"/>
      <c r="I130" s="298"/>
      <c r="J130" s="298"/>
      <c r="K130" s="299"/>
    </row>
    <row r="131" spans="1:11" ht="15.75" x14ac:dyDescent="0.25">
      <c r="A131" s="297"/>
      <c r="B131" s="649"/>
      <c r="C131" s="649"/>
      <c r="D131" s="649"/>
      <c r="E131" s="649"/>
      <c r="F131" s="649"/>
      <c r="G131" s="273"/>
      <c r="H131" s="273"/>
      <c r="I131" s="298"/>
      <c r="J131" s="298"/>
      <c r="K131" s="299"/>
    </row>
    <row r="132" spans="1:11" ht="15.75" x14ac:dyDescent="0.25">
      <c r="A132" s="297"/>
      <c r="B132" s="649"/>
      <c r="C132" s="649"/>
      <c r="D132" s="649"/>
      <c r="E132" s="649"/>
      <c r="F132" s="649"/>
      <c r="G132" s="273"/>
      <c r="H132" s="273"/>
      <c r="I132" s="298"/>
      <c r="J132" s="298"/>
      <c r="K132" s="299"/>
    </row>
    <row r="133" spans="1:11" ht="15.75" x14ac:dyDescent="0.25">
      <c r="A133" s="297"/>
      <c r="B133" s="649"/>
      <c r="C133" s="649"/>
      <c r="D133" s="649"/>
      <c r="E133" s="649"/>
      <c r="F133" s="649"/>
      <c r="G133" s="273"/>
      <c r="H133" s="273"/>
      <c r="I133" s="298"/>
      <c r="J133" s="298"/>
      <c r="K133" s="299"/>
    </row>
    <row r="134" spans="1:11" ht="15.75" x14ac:dyDescent="0.25">
      <c r="A134" s="297"/>
      <c r="B134" s="649"/>
      <c r="C134" s="649"/>
      <c r="D134" s="649"/>
      <c r="E134" s="649"/>
      <c r="F134" s="649"/>
      <c r="G134" s="273"/>
      <c r="H134" s="273"/>
      <c r="I134" s="298"/>
      <c r="J134" s="298"/>
      <c r="K134" s="299"/>
    </row>
    <row r="135" spans="1:11" ht="15.75" x14ac:dyDescent="0.25">
      <c r="A135" s="297"/>
      <c r="B135" s="649"/>
      <c r="C135" s="649"/>
      <c r="D135" s="649"/>
      <c r="E135" s="649"/>
      <c r="F135" s="649"/>
      <c r="G135" s="273"/>
      <c r="H135" s="273"/>
      <c r="I135" s="298"/>
      <c r="J135" s="298"/>
      <c r="K135" s="299"/>
    </row>
    <row r="136" spans="1:11" ht="15.75" x14ac:dyDescent="0.25">
      <c r="A136" s="297"/>
      <c r="B136" s="649"/>
      <c r="C136" s="649"/>
      <c r="D136" s="649"/>
      <c r="E136" s="649"/>
      <c r="F136" s="649"/>
      <c r="G136" s="273"/>
      <c r="H136" s="273"/>
      <c r="I136" s="298"/>
      <c r="J136" s="298"/>
      <c r="K136" s="299"/>
    </row>
    <row r="137" spans="1:11" ht="15.75" x14ac:dyDescent="0.25">
      <c r="A137" s="297"/>
      <c r="B137" s="649"/>
      <c r="C137" s="649"/>
      <c r="D137" s="649"/>
      <c r="E137" s="649"/>
      <c r="F137" s="649"/>
      <c r="G137" s="273"/>
      <c r="H137" s="273"/>
      <c r="I137" s="298"/>
      <c r="J137" s="298"/>
      <c r="K137" s="299"/>
    </row>
    <row r="138" spans="1:11" ht="15.75" x14ac:dyDescent="0.25">
      <c r="A138" s="297"/>
      <c r="B138" s="649"/>
      <c r="C138" s="649"/>
      <c r="D138" s="649"/>
      <c r="E138" s="649"/>
      <c r="F138" s="649"/>
      <c r="G138" s="273"/>
      <c r="H138" s="273"/>
      <c r="I138" s="298"/>
      <c r="J138" s="298"/>
      <c r="K138" s="299"/>
    </row>
    <row r="139" spans="1:11" ht="15.75" x14ac:dyDescent="0.25">
      <c r="A139" s="297"/>
      <c r="B139" s="649"/>
      <c r="C139" s="649"/>
      <c r="D139" s="649"/>
      <c r="E139" s="649"/>
      <c r="F139" s="649"/>
      <c r="G139" s="273"/>
      <c r="H139" s="273"/>
      <c r="I139" s="298"/>
      <c r="J139" s="298"/>
      <c r="K139" s="299"/>
    </row>
    <row r="140" spans="1:11" ht="15.75" x14ac:dyDescent="0.25">
      <c r="A140" s="297"/>
      <c r="B140" s="649"/>
      <c r="C140" s="649"/>
      <c r="D140" s="649"/>
      <c r="E140" s="649"/>
      <c r="F140" s="649"/>
      <c r="G140" s="273"/>
      <c r="H140" s="273"/>
      <c r="I140" s="298"/>
      <c r="J140" s="298"/>
      <c r="K140" s="299"/>
    </row>
    <row r="141" spans="1:11" ht="15.75" x14ac:dyDescent="0.25">
      <c r="A141" s="297"/>
      <c r="B141" s="649"/>
      <c r="C141" s="649"/>
      <c r="D141" s="649"/>
      <c r="E141" s="649"/>
      <c r="F141" s="649"/>
      <c r="G141" s="273"/>
      <c r="H141" s="273"/>
      <c r="I141" s="298"/>
      <c r="J141" s="298"/>
      <c r="K141" s="299"/>
    </row>
    <row r="142" spans="1:11" ht="15.75" x14ac:dyDescent="0.25">
      <c r="A142" s="297"/>
      <c r="B142" s="649"/>
      <c r="C142" s="649"/>
      <c r="D142" s="649"/>
      <c r="E142" s="649"/>
      <c r="F142" s="649"/>
      <c r="G142" s="273"/>
      <c r="H142" s="273"/>
      <c r="I142" s="298"/>
      <c r="J142" s="298"/>
      <c r="K142" s="299"/>
    </row>
    <row r="143" spans="1:11" ht="15.75" x14ac:dyDescent="0.25">
      <c r="A143" s="297"/>
      <c r="B143" s="649"/>
      <c r="C143" s="649"/>
      <c r="D143" s="649"/>
      <c r="E143" s="649"/>
      <c r="F143" s="649"/>
      <c r="G143" s="273"/>
      <c r="H143" s="273"/>
      <c r="I143" s="298"/>
      <c r="J143" s="298"/>
      <c r="K143" s="299"/>
    </row>
    <row r="144" spans="1:11" ht="15.75" x14ac:dyDescent="0.25">
      <c r="A144" s="297"/>
      <c r="B144" s="649"/>
      <c r="C144" s="649"/>
      <c r="D144" s="649"/>
      <c r="E144" s="649"/>
      <c r="F144" s="649"/>
      <c r="G144" s="273"/>
      <c r="H144" s="273"/>
      <c r="I144" s="298"/>
      <c r="J144" s="298"/>
      <c r="K144" s="299"/>
    </row>
    <row r="145" spans="1:11" ht="15.75" x14ac:dyDescent="0.25">
      <c r="A145" s="297"/>
      <c r="B145" s="649"/>
      <c r="C145" s="649"/>
      <c r="D145" s="649"/>
      <c r="E145" s="649"/>
      <c r="F145" s="649"/>
      <c r="G145" s="273"/>
      <c r="H145" s="273"/>
      <c r="I145" s="298"/>
      <c r="J145" s="298"/>
      <c r="K145" s="299"/>
    </row>
    <row r="146" spans="1:11" ht="15.75" x14ac:dyDescent="0.25">
      <c r="A146" s="297"/>
      <c r="B146" s="649"/>
      <c r="C146" s="649"/>
      <c r="D146" s="649"/>
      <c r="E146" s="649"/>
      <c r="F146" s="649"/>
      <c r="G146" s="273"/>
      <c r="H146" s="273"/>
      <c r="I146" s="298"/>
      <c r="J146" s="298"/>
      <c r="K146" s="299"/>
    </row>
    <row r="147" spans="1:11" ht="15.75" x14ac:dyDescent="0.25">
      <c r="A147" s="297"/>
      <c r="B147" s="649"/>
      <c r="C147" s="649"/>
      <c r="D147" s="649"/>
      <c r="E147" s="649"/>
      <c r="F147" s="649"/>
      <c r="G147" s="273"/>
      <c r="H147" s="273"/>
      <c r="I147" s="298"/>
      <c r="J147" s="298"/>
      <c r="K147" s="299"/>
    </row>
    <row r="148" spans="1:11" ht="15.75" x14ac:dyDescent="0.25">
      <c r="A148" s="297"/>
      <c r="B148" s="649"/>
      <c r="C148" s="649"/>
      <c r="D148" s="649"/>
      <c r="E148" s="649"/>
      <c r="F148" s="649"/>
      <c r="G148" s="273"/>
      <c r="H148" s="273"/>
      <c r="I148" s="298"/>
      <c r="J148" s="298"/>
      <c r="K148" s="299"/>
    </row>
    <row r="149" spans="1:11" ht="15.75" x14ac:dyDescent="0.25">
      <c r="A149" s="297"/>
      <c r="B149" s="649"/>
      <c r="C149" s="649"/>
      <c r="D149" s="649"/>
      <c r="E149" s="649"/>
      <c r="F149" s="649"/>
      <c r="G149" s="273"/>
      <c r="H149" s="273"/>
      <c r="I149" s="298"/>
      <c r="J149" s="298"/>
      <c r="K149" s="299"/>
    </row>
    <row r="150" spans="1:11" ht="15.75" x14ac:dyDescent="0.25">
      <c r="A150" s="297"/>
      <c r="B150" s="649"/>
      <c r="C150" s="649"/>
      <c r="D150" s="649"/>
      <c r="E150" s="649"/>
      <c r="F150" s="649"/>
      <c r="G150" s="273"/>
      <c r="H150" s="273"/>
      <c r="I150" s="298"/>
      <c r="J150" s="298"/>
      <c r="K150" s="299"/>
    </row>
    <row r="151" spans="1:11" ht="15.75" x14ac:dyDescent="0.25">
      <c r="A151" s="297"/>
      <c r="B151" s="649"/>
      <c r="C151" s="649"/>
      <c r="D151" s="649"/>
      <c r="E151" s="649"/>
      <c r="F151" s="649"/>
      <c r="G151" s="273"/>
      <c r="H151" s="273"/>
      <c r="I151" s="298"/>
      <c r="J151" s="298"/>
      <c r="K151" s="299"/>
    </row>
    <row r="152" spans="1:11" ht="15.75" x14ac:dyDescent="0.25">
      <c r="A152" s="297"/>
      <c r="B152" s="649"/>
      <c r="C152" s="649"/>
      <c r="D152" s="649"/>
      <c r="E152" s="649"/>
      <c r="F152" s="649"/>
      <c r="G152" s="273"/>
      <c r="H152" s="273"/>
      <c r="I152" s="298"/>
      <c r="J152" s="298"/>
      <c r="K152" s="299"/>
    </row>
    <row r="153" spans="1:11" ht="15.75" x14ac:dyDescent="0.25">
      <c r="A153" s="297"/>
      <c r="B153" s="649"/>
      <c r="C153" s="649"/>
      <c r="D153" s="649"/>
      <c r="E153" s="649"/>
      <c r="F153" s="649"/>
      <c r="G153" s="273"/>
      <c r="H153" s="273"/>
      <c r="I153" s="298"/>
      <c r="J153" s="298"/>
      <c r="K153" s="299"/>
    </row>
    <row r="154" spans="1:11" ht="15.75" x14ac:dyDescent="0.25">
      <c r="A154" s="297"/>
      <c r="B154" s="649"/>
      <c r="C154" s="649"/>
      <c r="D154" s="649"/>
      <c r="E154" s="649"/>
      <c r="F154" s="649"/>
      <c r="G154" s="273"/>
      <c r="H154" s="273"/>
      <c r="I154" s="298"/>
      <c r="J154" s="298"/>
      <c r="K154" s="299"/>
    </row>
    <row r="155" spans="1:11" ht="15.75" x14ac:dyDescent="0.25">
      <c r="A155" s="297"/>
      <c r="B155" s="649"/>
      <c r="C155" s="649"/>
      <c r="D155" s="649"/>
      <c r="E155" s="649"/>
      <c r="F155" s="649"/>
      <c r="G155" s="273"/>
      <c r="H155" s="273"/>
      <c r="I155" s="298"/>
      <c r="J155" s="298"/>
      <c r="K155" s="299"/>
    </row>
    <row r="156" spans="1:11" ht="15.75" x14ac:dyDescent="0.25">
      <c r="A156" s="297"/>
      <c r="B156" s="649"/>
      <c r="C156" s="649"/>
      <c r="D156" s="649"/>
      <c r="E156" s="649"/>
      <c r="F156" s="649"/>
      <c r="G156" s="273"/>
      <c r="H156" s="273"/>
      <c r="I156" s="298"/>
      <c r="J156" s="298"/>
      <c r="K156" s="299"/>
    </row>
    <row r="157" spans="1:11" ht="15.75" x14ac:dyDescent="0.25">
      <c r="A157" s="297"/>
      <c r="B157" s="649"/>
      <c r="C157" s="649"/>
      <c r="D157" s="649"/>
      <c r="E157" s="649"/>
      <c r="F157" s="649"/>
      <c r="G157" s="273"/>
      <c r="H157" s="273"/>
      <c r="I157" s="298"/>
      <c r="J157" s="298"/>
      <c r="K157" s="299"/>
    </row>
    <row r="158" spans="1:11" ht="15.75" x14ac:dyDescent="0.25">
      <c r="A158" s="297"/>
      <c r="B158" s="649"/>
      <c r="C158" s="649"/>
      <c r="D158" s="649"/>
      <c r="E158" s="649"/>
      <c r="F158" s="649"/>
      <c r="G158" s="273"/>
      <c r="H158" s="273"/>
      <c r="I158" s="298"/>
      <c r="J158" s="298"/>
      <c r="K158" s="299"/>
    </row>
    <row r="159" spans="1:11" ht="15.75" x14ac:dyDescent="0.25">
      <c r="A159" s="297"/>
      <c r="B159" s="649"/>
      <c r="C159" s="649"/>
      <c r="D159" s="649"/>
      <c r="E159" s="649"/>
      <c r="F159" s="649"/>
      <c r="G159" s="273"/>
      <c r="H159" s="273"/>
      <c r="I159" s="298"/>
      <c r="J159" s="298"/>
      <c r="K159" s="299"/>
    </row>
    <row r="160" spans="1:11" ht="15.75" x14ac:dyDescent="0.25">
      <c r="A160" s="297"/>
      <c r="B160" s="649"/>
      <c r="C160" s="649"/>
      <c r="D160" s="649"/>
      <c r="E160" s="649"/>
      <c r="F160" s="649"/>
      <c r="G160" s="273"/>
      <c r="H160" s="273"/>
      <c r="I160" s="298"/>
      <c r="J160" s="298"/>
      <c r="K160" s="299"/>
    </row>
    <row r="161" spans="1:11" ht="15.75" x14ac:dyDescent="0.25">
      <c r="A161" s="297"/>
      <c r="B161" s="649"/>
      <c r="C161" s="649"/>
      <c r="D161" s="649"/>
      <c r="E161" s="649"/>
      <c r="F161" s="649"/>
      <c r="G161" s="273"/>
      <c r="H161" s="273"/>
      <c r="I161" s="298"/>
      <c r="J161" s="298"/>
      <c r="K161" s="299"/>
    </row>
    <row r="162" spans="1:11" ht="15.75" x14ac:dyDescent="0.25">
      <c r="A162" s="297"/>
      <c r="B162" s="649"/>
      <c r="C162" s="649"/>
      <c r="D162" s="649"/>
      <c r="E162" s="649"/>
      <c r="F162" s="649"/>
      <c r="G162" s="273"/>
      <c r="H162" s="273"/>
      <c r="I162" s="298"/>
      <c r="J162" s="298"/>
      <c r="K162" s="299"/>
    </row>
    <row r="163" spans="1:11" ht="15.75" x14ac:dyDescent="0.25">
      <c r="A163" s="297"/>
      <c r="B163" s="649"/>
      <c r="C163" s="649"/>
      <c r="D163" s="649"/>
      <c r="E163" s="649"/>
      <c r="F163" s="649"/>
      <c r="G163" s="273"/>
      <c r="H163" s="273"/>
      <c r="I163" s="298"/>
      <c r="J163" s="298"/>
      <c r="K163" s="299"/>
    </row>
    <row r="164" spans="1:11" ht="15.75" x14ac:dyDescent="0.25">
      <c r="A164" s="297"/>
      <c r="B164" s="649"/>
      <c r="C164" s="649"/>
      <c r="D164" s="649"/>
      <c r="E164" s="649"/>
      <c r="F164" s="649"/>
      <c r="G164" s="273"/>
      <c r="H164" s="273"/>
      <c r="I164" s="298"/>
      <c r="J164" s="298"/>
      <c r="K164" s="299"/>
    </row>
    <row r="165" spans="1:11" ht="15.75" x14ac:dyDescent="0.25">
      <c r="A165" s="297"/>
      <c r="B165" s="649"/>
      <c r="C165" s="649"/>
      <c r="D165" s="649"/>
      <c r="E165" s="649"/>
      <c r="F165" s="649"/>
      <c r="G165" s="273"/>
      <c r="H165" s="273"/>
      <c r="I165" s="298"/>
      <c r="J165" s="298"/>
      <c r="K165" s="299"/>
    </row>
    <row r="166" spans="1:11" ht="15.75" x14ac:dyDescent="0.25">
      <c r="A166" s="297"/>
      <c r="B166" s="649"/>
      <c r="C166" s="649"/>
      <c r="D166" s="649"/>
      <c r="E166" s="649"/>
      <c r="F166" s="649"/>
      <c r="G166" s="273"/>
      <c r="H166" s="273"/>
      <c r="I166" s="298"/>
      <c r="J166" s="298"/>
      <c r="K166" s="299"/>
    </row>
    <row r="167" spans="1:11" ht="15.75" x14ac:dyDescent="0.25">
      <c r="A167" s="297"/>
      <c r="B167" s="649"/>
      <c r="C167" s="649"/>
      <c r="D167" s="649"/>
      <c r="E167" s="649"/>
      <c r="F167" s="649"/>
      <c r="G167" s="273"/>
      <c r="H167" s="273"/>
      <c r="I167" s="298"/>
      <c r="J167" s="298"/>
      <c r="K167" s="299"/>
    </row>
    <row r="168" spans="1:11" ht="15.75" x14ac:dyDescent="0.25">
      <c r="A168" s="297"/>
      <c r="B168" s="649"/>
      <c r="C168" s="649"/>
      <c r="D168" s="649"/>
      <c r="E168" s="649"/>
      <c r="F168" s="649"/>
      <c r="G168" s="273"/>
      <c r="H168" s="273"/>
      <c r="I168" s="298"/>
      <c r="J168" s="298"/>
      <c r="K168" s="299"/>
    </row>
    <row r="169" spans="1:11" ht="15.75" x14ac:dyDescent="0.25">
      <c r="A169" s="297"/>
      <c r="B169" s="649"/>
      <c r="C169" s="649"/>
      <c r="D169" s="649"/>
      <c r="E169" s="649"/>
      <c r="F169" s="649"/>
      <c r="G169" s="273"/>
      <c r="H169" s="273"/>
      <c r="I169" s="298"/>
      <c r="J169" s="298"/>
      <c r="K169" s="299"/>
    </row>
    <row r="170" spans="1:11" ht="15.75" x14ac:dyDescent="0.25">
      <c r="A170" s="297"/>
      <c r="B170" s="649"/>
      <c r="C170" s="649"/>
      <c r="D170" s="649"/>
      <c r="E170" s="649"/>
      <c r="F170" s="649"/>
      <c r="G170" s="273"/>
      <c r="H170" s="273"/>
      <c r="I170" s="298"/>
      <c r="J170" s="298"/>
      <c r="K170" s="299"/>
    </row>
    <row r="171" spans="1:11" ht="15.75" x14ac:dyDescent="0.25">
      <c r="A171" s="297"/>
      <c r="B171" s="649"/>
      <c r="C171" s="649"/>
      <c r="D171" s="649"/>
      <c r="E171" s="649"/>
      <c r="F171" s="649"/>
      <c r="G171" s="273"/>
      <c r="H171" s="273"/>
      <c r="I171" s="298"/>
      <c r="J171" s="298"/>
      <c r="K171" s="299"/>
    </row>
    <row r="172" spans="1:11" ht="15.75" x14ac:dyDescent="0.25">
      <c r="A172" s="297"/>
      <c r="B172" s="649"/>
      <c r="C172" s="649"/>
      <c r="D172" s="649"/>
      <c r="E172" s="649"/>
      <c r="F172" s="649"/>
      <c r="G172" s="273"/>
      <c r="H172" s="273"/>
      <c r="I172" s="298"/>
      <c r="J172" s="298"/>
      <c r="K172" s="299"/>
    </row>
    <row r="173" spans="1:11" ht="15.75" x14ac:dyDescent="0.25">
      <c r="A173" s="297"/>
      <c r="B173" s="649"/>
      <c r="C173" s="649"/>
      <c r="D173" s="649"/>
      <c r="E173" s="649"/>
      <c r="F173" s="649"/>
      <c r="G173" s="273"/>
      <c r="H173" s="273"/>
      <c r="I173" s="298"/>
      <c r="J173" s="298"/>
      <c r="K173" s="299"/>
    </row>
    <row r="174" spans="1:11" ht="15.75" x14ac:dyDescent="0.25">
      <c r="A174" s="297"/>
      <c r="B174" s="649"/>
      <c r="C174" s="649"/>
      <c r="D174" s="649"/>
      <c r="E174" s="649"/>
      <c r="F174" s="649"/>
      <c r="G174" s="273"/>
      <c r="H174" s="273"/>
      <c r="I174" s="298"/>
      <c r="J174" s="298"/>
      <c r="K174" s="299"/>
    </row>
    <row r="175" spans="1:11" ht="15.75" x14ac:dyDescent="0.25">
      <c r="A175" s="297"/>
      <c r="B175" s="649"/>
      <c r="C175" s="649"/>
      <c r="D175" s="649"/>
      <c r="E175" s="649"/>
      <c r="F175" s="649"/>
      <c r="G175" s="273"/>
      <c r="H175" s="273"/>
      <c r="I175" s="298"/>
      <c r="J175" s="298"/>
      <c r="K175" s="299"/>
    </row>
    <row r="176" spans="1:11" ht="15.75" x14ac:dyDescent="0.25">
      <c r="A176" s="297"/>
      <c r="B176" s="649"/>
      <c r="C176" s="649"/>
      <c r="D176" s="649"/>
      <c r="E176" s="649"/>
      <c r="F176" s="649"/>
      <c r="G176" s="273"/>
      <c r="H176" s="273"/>
      <c r="I176" s="298"/>
      <c r="J176" s="298"/>
      <c r="K176" s="299"/>
    </row>
    <row r="177" spans="1:11" ht="15.75" x14ac:dyDescent="0.25">
      <c r="A177" s="297"/>
      <c r="B177" s="649"/>
      <c r="C177" s="649"/>
      <c r="D177" s="649"/>
      <c r="E177" s="649"/>
      <c r="F177" s="649"/>
      <c r="G177" s="273"/>
      <c r="H177" s="273"/>
      <c r="I177" s="298"/>
      <c r="J177" s="298"/>
      <c r="K177" s="299"/>
    </row>
    <row r="178" spans="1:11" ht="15.75" x14ac:dyDescent="0.25">
      <c r="A178" s="297"/>
      <c r="B178" s="649"/>
      <c r="C178" s="649"/>
      <c r="D178" s="649"/>
      <c r="E178" s="649"/>
      <c r="F178" s="649"/>
      <c r="G178" s="273"/>
      <c r="H178" s="273"/>
      <c r="I178" s="298"/>
      <c r="J178" s="298"/>
      <c r="K178" s="299"/>
    </row>
    <row r="179" spans="1:11" ht="15.75" x14ac:dyDescent="0.25">
      <c r="A179" s="297"/>
      <c r="B179" s="649"/>
      <c r="C179" s="649"/>
      <c r="D179" s="649"/>
      <c r="E179" s="649"/>
      <c r="F179" s="649"/>
      <c r="G179" s="273"/>
      <c r="H179" s="273"/>
      <c r="I179" s="298"/>
      <c r="J179" s="298"/>
      <c r="K179" s="299"/>
    </row>
    <row r="180" spans="1:11" ht="15.75" x14ac:dyDescent="0.25">
      <c r="A180" s="297"/>
      <c r="B180" s="649"/>
      <c r="C180" s="649"/>
      <c r="D180" s="649"/>
      <c r="E180" s="649"/>
      <c r="F180" s="649"/>
      <c r="G180" s="273"/>
      <c r="H180" s="273"/>
      <c r="I180" s="298"/>
      <c r="J180" s="298"/>
      <c r="K180" s="299"/>
    </row>
    <row r="181" spans="1:11" ht="15.75" x14ac:dyDescent="0.25">
      <c r="A181" s="297"/>
      <c r="B181" s="649"/>
      <c r="C181" s="649"/>
      <c r="D181" s="649"/>
      <c r="E181" s="649"/>
      <c r="F181" s="649"/>
      <c r="G181" s="273"/>
      <c r="H181" s="274"/>
      <c r="I181" s="248"/>
      <c r="J181" s="248"/>
      <c r="K181" s="249"/>
    </row>
    <row r="182" spans="1:11" ht="15.75" x14ac:dyDescent="0.25">
      <c r="A182" s="297"/>
      <c r="B182" s="649"/>
      <c r="C182" s="649"/>
      <c r="D182" s="649"/>
      <c r="E182" s="649"/>
      <c r="F182" s="649"/>
      <c r="G182" s="273"/>
      <c r="H182" s="274"/>
      <c r="I182" s="248"/>
      <c r="J182" s="248"/>
      <c r="K182" s="249"/>
    </row>
    <row r="183" spans="1:11" ht="15.75" x14ac:dyDescent="0.25">
      <c r="A183" s="297"/>
      <c r="B183" s="650"/>
      <c r="C183" s="650"/>
      <c r="D183" s="650"/>
      <c r="E183" s="650"/>
      <c r="F183" s="650"/>
      <c r="G183" s="274"/>
      <c r="H183" s="274"/>
      <c r="I183" s="248"/>
      <c r="J183" s="248"/>
      <c r="K183" s="249"/>
    </row>
    <row r="184" spans="1:11" ht="15.75" x14ac:dyDescent="0.25">
      <c r="A184" s="297"/>
      <c r="B184" s="649"/>
      <c r="C184" s="649"/>
      <c r="D184" s="649"/>
      <c r="E184" s="649"/>
      <c r="F184" s="649"/>
      <c r="G184" s="273"/>
      <c r="H184" s="273"/>
      <c r="I184" s="675"/>
      <c r="J184" s="676"/>
      <c r="K184" s="677"/>
    </row>
    <row r="185" spans="1:11" ht="15.75" x14ac:dyDescent="0.25">
      <c r="A185" s="297"/>
      <c r="B185" s="649"/>
      <c r="C185" s="649"/>
      <c r="D185" s="649"/>
      <c r="E185" s="649"/>
      <c r="F185" s="649"/>
      <c r="G185" s="273"/>
      <c r="H185" s="273"/>
      <c r="I185" s="678"/>
      <c r="J185" s="679"/>
      <c r="K185" s="680"/>
    </row>
    <row r="186" spans="1:11" ht="15.75" x14ac:dyDescent="0.25">
      <c r="A186" s="297"/>
      <c r="B186" s="649"/>
      <c r="C186" s="649"/>
      <c r="D186" s="649"/>
      <c r="E186" s="649"/>
      <c r="F186" s="649"/>
      <c r="G186" s="273"/>
      <c r="H186" s="273"/>
      <c r="I186" s="675"/>
      <c r="J186" s="676"/>
      <c r="K186" s="677"/>
    </row>
    <row r="187" spans="1:11" ht="15.75" x14ac:dyDescent="0.25">
      <c r="A187" s="297"/>
      <c r="B187" s="649"/>
      <c r="C187" s="649"/>
      <c r="D187" s="649"/>
      <c r="E187" s="649"/>
      <c r="F187" s="649"/>
      <c r="G187" s="273"/>
      <c r="H187" s="273"/>
      <c r="I187" s="675"/>
      <c r="J187" s="676"/>
      <c r="K187" s="677"/>
    </row>
    <row r="188" spans="1:11" ht="15.75" x14ac:dyDescent="0.25">
      <c r="A188" s="297"/>
      <c r="B188" s="649"/>
      <c r="C188" s="649"/>
      <c r="D188" s="649"/>
      <c r="E188" s="649"/>
      <c r="F188" s="649"/>
      <c r="G188" s="273"/>
      <c r="H188" s="273"/>
      <c r="I188" s="675"/>
      <c r="J188" s="676"/>
      <c r="K188" s="677"/>
    </row>
    <row r="189" spans="1:11" ht="15.75" x14ac:dyDescent="0.25">
      <c r="A189" s="297"/>
      <c r="B189" s="649"/>
      <c r="C189" s="649"/>
      <c r="D189" s="649"/>
      <c r="E189" s="649"/>
      <c r="F189" s="649"/>
      <c r="G189" s="273"/>
      <c r="H189" s="273"/>
      <c r="I189" s="675"/>
      <c r="J189" s="676"/>
      <c r="K189" s="677"/>
    </row>
    <row r="190" spans="1:11" ht="15.75" x14ac:dyDescent="0.25">
      <c r="A190" s="297"/>
      <c r="B190" s="649"/>
      <c r="C190" s="649"/>
      <c r="D190" s="649"/>
      <c r="E190" s="649"/>
      <c r="F190" s="649"/>
      <c r="G190" s="273"/>
      <c r="H190" s="273"/>
      <c r="I190" s="675"/>
      <c r="J190" s="676"/>
      <c r="K190" s="677"/>
    </row>
    <row r="191" spans="1:11" ht="15.75" x14ac:dyDescent="0.25">
      <c r="A191" s="297"/>
      <c r="B191" s="649"/>
      <c r="C191" s="649"/>
      <c r="D191" s="649"/>
      <c r="E191" s="649"/>
      <c r="F191" s="649"/>
      <c r="G191" s="273"/>
      <c r="H191" s="273"/>
      <c r="I191" s="675"/>
      <c r="J191" s="676"/>
      <c r="K191" s="677"/>
    </row>
    <row r="192" spans="1:11" ht="15.75" x14ac:dyDescent="0.25">
      <c r="A192" s="297"/>
      <c r="B192" s="649"/>
      <c r="C192" s="649"/>
      <c r="D192" s="649"/>
      <c r="E192" s="649"/>
      <c r="F192" s="649"/>
      <c r="G192" s="273"/>
      <c r="H192" s="273"/>
      <c r="I192" s="675"/>
      <c r="J192" s="676"/>
      <c r="K192" s="676"/>
    </row>
    <row r="193" spans="1:11" ht="15.75" x14ac:dyDescent="0.25">
      <c r="A193" s="297"/>
      <c r="B193" s="649"/>
      <c r="C193" s="649"/>
      <c r="D193" s="649"/>
      <c r="E193" s="649"/>
      <c r="F193" s="649"/>
      <c r="G193" s="273"/>
      <c r="H193" s="273"/>
      <c r="I193" s="675"/>
      <c r="J193" s="676"/>
      <c r="K193" s="676"/>
    </row>
    <row r="194" spans="1:11" ht="15.75" x14ac:dyDescent="0.25">
      <c r="A194" s="297"/>
      <c r="B194" s="649"/>
      <c r="C194" s="649"/>
      <c r="D194" s="649"/>
      <c r="E194" s="649"/>
      <c r="F194" s="649"/>
      <c r="G194" s="273"/>
      <c r="H194" s="273"/>
      <c r="I194" s="259"/>
      <c r="J194" s="259"/>
      <c r="K194" s="259"/>
    </row>
    <row r="195" spans="1:11" ht="15.75" x14ac:dyDescent="0.25">
      <c r="A195" s="297"/>
      <c r="B195" s="649"/>
      <c r="C195" s="649"/>
      <c r="D195" s="649"/>
      <c r="E195" s="649"/>
      <c r="F195" s="649"/>
      <c r="G195" s="273"/>
      <c r="H195" s="273"/>
      <c r="I195" s="259"/>
      <c r="J195" s="259"/>
      <c r="K195" s="259"/>
    </row>
    <row r="196" spans="1:11" ht="15.75" x14ac:dyDescent="0.25">
      <c r="A196" s="297"/>
      <c r="B196" s="649"/>
      <c r="C196" s="649"/>
      <c r="D196" s="649"/>
      <c r="E196" s="649"/>
      <c r="F196" s="649"/>
      <c r="G196" s="273"/>
      <c r="H196" s="273"/>
      <c r="I196" s="259"/>
      <c r="J196" s="259"/>
      <c r="K196" s="259"/>
    </row>
    <row r="197" spans="1:11" ht="15.75" x14ac:dyDescent="0.25">
      <c r="A197" s="297"/>
      <c r="B197" s="649"/>
      <c r="C197" s="649"/>
      <c r="D197" s="649"/>
      <c r="E197" s="649"/>
      <c r="F197" s="649"/>
      <c r="G197" s="273"/>
      <c r="H197" s="273"/>
      <c r="I197" s="259"/>
      <c r="J197" s="259"/>
      <c r="K197" s="259"/>
    </row>
    <row r="198" spans="1:11" ht="15.75" x14ac:dyDescent="0.25">
      <c r="A198" s="297"/>
      <c r="B198" s="649"/>
      <c r="C198" s="649"/>
      <c r="D198" s="649"/>
      <c r="E198" s="649"/>
      <c r="F198" s="649"/>
      <c r="G198" s="273"/>
      <c r="H198" s="273"/>
      <c r="I198" s="259"/>
      <c r="J198" s="259"/>
      <c r="K198" s="259"/>
    </row>
    <row r="199" spans="1:11" ht="15.75" x14ac:dyDescent="0.25">
      <c r="A199" s="297"/>
      <c r="B199" s="649"/>
      <c r="C199" s="649"/>
      <c r="D199" s="649"/>
      <c r="E199" s="649"/>
      <c r="F199" s="649"/>
      <c r="G199" s="273"/>
      <c r="H199" s="273"/>
      <c r="I199" s="259"/>
      <c r="J199" s="259"/>
      <c r="K199" s="259"/>
    </row>
    <row r="200" spans="1:11" ht="15.75" x14ac:dyDescent="0.25">
      <c r="A200" s="297"/>
      <c r="B200" s="649"/>
      <c r="C200" s="649"/>
      <c r="D200" s="649"/>
      <c r="E200" s="649"/>
      <c r="F200" s="649"/>
      <c r="G200" s="273"/>
      <c r="H200" s="273"/>
      <c r="I200" s="259"/>
      <c r="J200" s="259"/>
      <c r="K200" s="259"/>
    </row>
    <row r="201" spans="1:11" ht="15.75" x14ac:dyDescent="0.25">
      <c r="A201" s="297"/>
      <c r="B201" s="649"/>
      <c r="C201" s="649"/>
      <c r="D201" s="649"/>
      <c r="E201" s="649"/>
      <c r="F201" s="649"/>
      <c r="G201" s="273"/>
      <c r="H201" s="273"/>
      <c r="I201" s="259"/>
      <c r="J201" s="259"/>
      <c r="K201" s="259"/>
    </row>
    <row r="202" spans="1:11" ht="15.75" x14ac:dyDescent="0.25">
      <c r="A202" s="297"/>
      <c r="B202" s="649"/>
      <c r="C202" s="649"/>
      <c r="D202" s="649"/>
      <c r="E202" s="649"/>
      <c r="F202" s="649"/>
      <c r="G202" s="273"/>
      <c r="H202" s="273"/>
      <c r="I202" s="259"/>
      <c r="J202" s="259"/>
      <c r="K202" s="259"/>
    </row>
    <row r="203" spans="1:11" ht="15.75" x14ac:dyDescent="0.25">
      <c r="A203" s="297"/>
      <c r="B203" s="649"/>
      <c r="C203" s="649"/>
      <c r="D203" s="649"/>
      <c r="E203" s="649"/>
      <c r="F203" s="649"/>
      <c r="G203" s="273"/>
      <c r="H203" s="273"/>
      <c r="I203" s="259"/>
      <c r="J203" s="259"/>
      <c r="K203" s="259"/>
    </row>
    <row r="204" spans="1:11" ht="15.75" x14ac:dyDescent="0.25">
      <c r="A204" s="297"/>
      <c r="B204" s="649"/>
      <c r="C204" s="649"/>
      <c r="D204" s="649"/>
      <c r="E204" s="649"/>
      <c r="F204" s="649"/>
      <c r="G204" s="273"/>
      <c r="H204" s="273"/>
      <c r="I204" s="675"/>
      <c r="J204" s="676"/>
      <c r="K204" s="677"/>
    </row>
    <row r="205" spans="1:11" ht="15.75" x14ac:dyDescent="0.25">
      <c r="A205" s="297"/>
      <c r="B205" s="649"/>
      <c r="C205" s="649"/>
      <c r="D205" s="649"/>
      <c r="E205" s="649"/>
      <c r="F205" s="649"/>
      <c r="G205" s="273"/>
      <c r="H205" s="273"/>
      <c r="I205" s="675"/>
      <c r="J205" s="676"/>
      <c r="K205" s="677"/>
    </row>
    <row r="206" spans="1:11" ht="15.75" x14ac:dyDescent="0.25">
      <c r="A206" s="297"/>
      <c r="B206" s="649"/>
      <c r="C206" s="649"/>
      <c r="D206" s="649"/>
      <c r="E206" s="649"/>
      <c r="F206" s="649"/>
      <c r="G206" s="273"/>
      <c r="H206" s="273"/>
      <c r="I206" s="675"/>
      <c r="J206" s="676"/>
      <c r="K206" s="677"/>
    </row>
    <row r="207" spans="1:11" ht="15.75" x14ac:dyDescent="0.25">
      <c r="A207" s="297"/>
      <c r="B207" s="649"/>
      <c r="C207" s="649"/>
      <c r="D207" s="649"/>
      <c r="E207" s="649"/>
      <c r="F207" s="649"/>
      <c r="G207" s="273"/>
      <c r="H207" s="273"/>
      <c r="I207" s="675"/>
      <c r="J207" s="676"/>
      <c r="K207" s="677"/>
    </row>
    <row r="208" spans="1:11" ht="15.75" x14ac:dyDescent="0.25">
      <c r="A208" s="297"/>
      <c r="B208" s="649"/>
      <c r="C208" s="649"/>
      <c r="D208" s="649"/>
      <c r="E208" s="649"/>
      <c r="F208" s="649"/>
      <c r="G208" s="273"/>
      <c r="H208" s="273"/>
      <c r="I208" s="675"/>
      <c r="J208" s="676"/>
      <c r="K208" s="677"/>
    </row>
    <row r="209" spans="1:11" ht="15.75" x14ac:dyDescent="0.25">
      <c r="A209" s="297"/>
      <c r="B209" s="649"/>
      <c r="C209" s="649"/>
      <c r="D209" s="649"/>
      <c r="E209" s="649"/>
      <c r="F209" s="649"/>
      <c r="G209" s="273"/>
      <c r="H209" s="273"/>
      <c r="I209" s="675"/>
      <c r="J209" s="676"/>
      <c r="K209" s="677"/>
    </row>
    <row r="210" spans="1:11" ht="15.75" x14ac:dyDescent="0.25">
      <c r="A210" s="297"/>
      <c r="B210" s="681"/>
      <c r="C210" s="682"/>
      <c r="D210" s="682"/>
      <c r="E210" s="682"/>
      <c r="F210" s="683"/>
      <c r="G210" s="273"/>
      <c r="H210" s="273"/>
      <c r="I210" s="675"/>
      <c r="J210" s="676"/>
      <c r="K210" s="677"/>
    </row>
    <row r="211" spans="1:11" ht="15.75" x14ac:dyDescent="0.25">
      <c r="A211" s="297"/>
      <c r="B211" s="300"/>
      <c r="C211" s="268"/>
      <c r="D211" s="269"/>
      <c r="E211" s="269"/>
      <c r="F211" s="270"/>
      <c r="G211" s="273"/>
      <c r="H211" s="273"/>
      <c r="I211" s="675"/>
      <c r="J211" s="676"/>
      <c r="K211" s="677"/>
    </row>
    <row r="212" spans="1:11" ht="15.75" x14ac:dyDescent="0.25">
      <c r="A212" s="297"/>
      <c r="B212" s="649"/>
      <c r="C212" s="649"/>
      <c r="D212" s="649"/>
      <c r="E212" s="649"/>
      <c r="F212" s="649"/>
      <c r="G212" s="273"/>
      <c r="H212" s="273"/>
      <c r="I212" s="675"/>
      <c r="J212" s="676"/>
      <c r="K212" s="677"/>
    </row>
    <row r="213" spans="1:11" ht="15.75" x14ac:dyDescent="0.25">
      <c r="A213" s="297"/>
      <c r="B213" s="649"/>
      <c r="C213" s="649"/>
      <c r="D213" s="649"/>
      <c r="E213" s="649"/>
      <c r="F213" s="649"/>
      <c r="G213" s="273"/>
      <c r="H213" s="273"/>
      <c r="I213" s="675"/>
      <c r="J213" s="676"/>
      <c r="K213" s="677"/>
    </row>
    <row r="214" spans="1:11" ht="15.75" x14ac:dyDescent="0.25">
      <c r="A214" s="297"/>
      <c r="B214" s="649"/>
      <c r="C214" s="649"/>
      <c r="D214" s="649"/>
      <c r="E214" s="649"/>
      <c r="F214" s="649"/>
      <c r="G214" s="273"/>
      <c r="H214" s="273"/>
      <c r="I214" s="675"/>
      <c r="J214" s="676"/>
      <c r="K214" s="677"/>
    </row>
    <row r="215" spans="1:11" ht="15.75" x14ac:dyDescent="0.25">
      <c r="A215" s="297"/>
      <c r="B215" s="649"/>
      <c r="C215" s="649"/>
      <c r="D215" s="649"/>
      <c r="E215" s="649"/>
      <c r="F215" s="649"/>
      <c r="G215" s="273"/>
      <c r="H215" s="273"/>
      <c r="I215" s="675"/>
      <c r="J215" s="676"/>
      <c r="K215" s="677"/>
    </row>
    <row r="216" spans="1:11" ht="15.75" x14ac:dyDescent="0.25">
      <c r="A216" s="297"/>
      <c r="B216" s="649"/>
      <c r="C216" s="649"/>
      <c r="D216" s="649"/>
      <c r="E216" s="649"/>
      <c r="F216" s="649"/>
      <c r="G216" s="273"/>
      <c r="H216" s="273"/>
      <c r="I216" s="675"/>
      <c r="J216" s="676"/>
      <c r="K216" s="677"/>
    </row>
    <row r="217" spans="1:11" ht="15.75" x14ac:dyDescent="0.25">
      <c r="A217" s="297"/>
      <c r="B217" s="649"/>
      <c r="C217" s="649"/>
      <c r="D217" s="649"/>
      <c r="E217" s="649"/>
      <c r="F217" s="649"/>
      <c r="G217" s="273"/>
      <c r="H217" s="273"/>
      <c r="I217" s="675"/>
      <c r="J217" s="676"/>
      <c r="K217" s="677"/>
    </row>
    <row r="218" spans="1:11" ht="15.75" x14ac:dyDescent="0.25">
      <c r="A218" s="297"/>
      <c r="B218" s="649"/>
      <c r="C218" s="649"/>
      <c r="D218" s="649"/>
      <c r="E218" s="649"/>
      <c r="F218" s="649"/>
      <c r="G218" s="273"/>
      <c r="H218" s="273"/>
      <c r="I218" s="675"/>
      <c r="J218" s="676"/>
      <c r="K218" s="677"/>
    </row>
    <row r="219" spans="1:11" ht="15.75" x14ac:dyDescent="0.25">
      <c r="A219" s="297"/>
      <c r="B219" s="649"/>
      <c r="C219" s="649"/>
      <c r="D219" s="649"/>
      <c r="E219" s="649"/>
      <c r="F219" s="649"/>
      <c r="G219" s="273"/>
      <c r="H219" s="273"/>
      <c r="I219" s="675"/>
      <c r="J219" s="676"/>
      <c r="K219" s="677"/>
    </row>
    <row r="220" spans="1:11" ht="15.75" x14ac:dyDescent="0.25">
      <c r="A220" s="297"/>
      <c r="B220" s="649"/>
      <c r="C220" s="649"/>
      <c r="D220" s="649"/>
      <c r="E220" s="649"/>
      <c r="F220" s="649"/>
      <c r="G220" s="273"/>
      <c r="H220" s="273"/>
      <c r="I220" s="675"/>
      <c r="J220" s="676"/>
      <c r="K220" s="677"/>
    </row>
    <row r="221" spans="1:11" ht="15.75" x14ac:dyDescent="0.25">
      <c r="A221" s="297"/>
      <c r="B221" s="649"/>
      <c r="C221" s="649"/>
      <c r="D221" s="649"/>
      <c r="E221" s="649"/>
      <c r="F221" s="649"/>
      <c r="G221" s="273"/>
      <c r="H221" s="273"/>
      <c r="I221" s="675"/>
      <c r="J221" s="676"/>
      <c r="K221" s="677"/>
    </row>
    <row r="222" spans="1:11" ht="15.75" x14ac:dyDescent="0.25">
      <c r="A222" s="297"/>
      <c r="B222" s="649"/>
      <c r="C222" s="649"/>
      <c r="D222" s="649"/>
      <c r="E222" s="649"/>
      <c r="F222" s="649"/>
      <c r="G222" s="273"/>
      <c r="H222" s="273"/>
      <c r="I222" s="675"/>
      <c r="J222" s="676"/>
      <c r="K222" s="677"/>
    </row>
    <row r="223" spans="1:11" ht="15.75" x14ac:dyDescent="0.25">
      <c r="A223" s="297"/>
      <c r="B223" s="649"/>
      <c r="C223" s="649"/>
      <c r="D223" s="649"/>
      <c r="E223" s="649"/>
      <c r="F223" s="649"/>
      <c r="G223" s="273"/>
      <c r="H223" s="273"/>
      <c r="I223" s="675"/>
      <c r="J223" s="676"/>
      <c r="K223" s="677"/>
    </row>
    <row r="224" spans="1:11" ht="15.75" x14ac:dyDescent="0.25">
      <c r="A224" s="297"/>
      <c r="B224" s="649"/>
      <c r="C224" s="649"/>
      <c r="D224" s="649"/>
      <c r="E224" s="649"/>
      <c r="F224" s="649"/>
      <c r="G224" s="273"/>
      <c r="H224" s="273"/>
      <c r="I224" s="684"/>
      <c r="J224" s="684"/>
      <c r="K224" s="684"/>
    </row>
    <row r="225" spans="1:11" ht="15.75" x14ac:dyDescent="0.25">
      <c r="A225" s="297"/>
      <c r="B225" s="681"/>
      <c r="C225" s="682"/>
      <c r="D225" s="682"/>
      <c r="E225" s="682"/>
      <c r="F225" s="683"/>
      <c r="G225" s="273"/>
      <c r="H225" s="273"/>
      <c r="I225" s="684"/>
      <c r="J225" s="684"/>
      <c r="K225" s="684"/>
    </row>
    <row r="226" spans="1:11" ht="15.75" x14ac:dyDescent="0.25">
      <c r="A226" s="297"/>
      <c r="B226" s="681"/>
      <c r="C226" s="682"/>
      <c r="D226" s="682"/>
      <c r="E226" s="682"/>
      <c r="F226" s="683"/>
      <c r="G226" s="273"/>
      <c r="H226" s="273"/>
      <c r="I226" s="684"/>
      <c r="J226" s="684"/>
      <c r="K226" s="684"/>
    </row>
  </sheetData>
  <mergeCells count="233">
    <mergeCell ref="B218:F218"/>
    <mergeCell ref="I218:K218"/>
    <mergeCell ref="B219:F219"/>
    <mergeCell ref="I219:K219"/>
    <mergeCell ref="B220:F220"/>
    <mergeCell ref="I220:K220"/>
    <mergeCell ref="B226:F226"/>
    <mergeCell ref="I226:K226"/>
    <mergeCell ref="B221:F221"/>
    <mergeCell ref="I221:K221"/>
    <mergeCell ref="B222:F222"/>
    <mergeCell ref="I222:K222"/>
    <mergeCell ref="B223:F223"/>
    <mergeCell ref="I223:K223"/>
    <mergeCell ref="B224:F224"/>
    <mergeCell ref="I224:K224"/>
    <mergeCell ref="B225:F225"/>
    <mergeCell ref="I225:K225"/>
    <mergeCell ref="B213:F213"/>
    <mergeCell ref="I213:K213"/>
    <mergeCell ref="B214:F214"/>
    <mergeCell ref="I214:K214"/>
    <mergeCell ref="B215:F215"/>
    <mergeCell ref="I215:K215"/>
    <mergeCell ref="B216:F216"/>
    <mergeCell ref="I216:K216"/>
    <mergeCell ref="B217:F217"/>
    <mergeCell ref="I217:K217"/>
    <mergeCell ref="I207:K207"/>
    <mergeCell ref="B208:F208"/>
    <mergeCell ref="I208:K208"/>
    <mergeCell ref="B209:F209"/>
    <mergeCell ref="I209:K209"/>
    <mergeCell ref="B210:F210"/>
    <mergeCell ref="I210:K210"/>
    <mergeCell ref="I211:K211"/>
    <mergeCell ref="B212:F212"/>
    <mergeCell ref="I212:K212"/>
    <mergeCell ref="I191:K191"/>
    <mergeCell ref="I192:K192"/>
    <mergeCell ref="I193:K193"/>
    <mergeCell ref="I204:K204"/>
    <mergeCell ref="I188:K188"/>
    <mergeCell ref="I205:K205"/>
    <mergeCell ref="I206:K206"/>
    <mergeCell ref="I189:K189"/>
    <mergeCell ref="I190:K190"/>
    <mergeCell ref="I184:K184"/>
    <mergeCell ref="B185:F185"/>
    <mergeCell ref="I185:K185"/>
    <mergeCell ref="B186:F186"/>
    <mergeCell ref="I186:K186"/>
    <mergeCell ref="B187:F187"/>
    <mergeCell ref="I187:K187"/>
    <mergeCell ref="I115:K115"/>
    <mergeCell ref="I116:K116"/>
    <mergeCell ref="B145:F145"/>
    <mergeCell ref="B146:F146"/>
    <mergeCell ref="B147:F147"/>
    <mergeCell ref="B115:F115"/>
    <mergeCell ref="B116:F116"/>
    <mergeCell ref="B117:F117"/>
    <mergeCell ref="B118:F118"/>
    <mergeCell ref="B119:F119"/>
    <mergeCell ref="B135:F135"/>
    <mergeCell ref="B136:F136"/>
    <mergeCell ref="B137:F137"/>
    <mergeCell ref="B138:F138"/>
    <mergeCell ref="B124:F124"/>
    <mergeCell ref="B121:F121"/>
    <mergeCell ref="B130:F130"/>
    <mergeCell ref="B184:F184"/>
    <mergeCell ref="B148:F148"/>
    <mergeCell ref="B149:F149"/>
    <mergeCell ref="B140:F140"/>
    <mergeCell ref="B141:F141"/>
    <mergeCell ref="B104:F104"/>
    <mergeCell ref="B105:F105"/>
    <mergeCell ref="B106:F106"/>
    <mergeCell ref="B107:F107"/>
    <mergeCell ref="B108:F108"/>
    <mergeCell ref="B113:F113"/>
    <mergeCell ref="B114:F114"/>
    <mergeCell ref="B109:F109"/>
    <mergeCell ref="B110:F110"/>
    <mergeCell ref="B111:F111"/>
    <mergeCell ref="B112:F112"/>
    <mergeCell ref="B125:F125"/>
    <mergeCell ref="B126:F126"/>
    <mergeCell ref="B127:F127"/>
    <mergeCell ref="B128:F128"/>
    <mergeCell ref="B129:F129"/>
    <mergeCell ref="B120:F120"/>
    <mergeCell ref="B122:F122"/>
    <mergeCell ref="B123:F123"/>
    <mergeCell ref="B139:F139"/>
    <mergeCell ref="B92:F92"/>
    <mergeCell ref="B93:F93"/>
    <mergeCell ref="B94:F94"/>
    <mergeCell ref="B95:F95"/>
    <mergeCell ref="B96:F96"/>
    <mergeCell ref="B97:F97"/>
    <mergeCell ref="B98:F98"/>
    <mergeCell ref="B99:F99"/>
    <mergeCell ref="B100:F100"/>
    <mergeCell ref="B131:F131"/>
    <mergeCell ref="B132:F132"/>
    <mergeCell ref="B133:F133"/>
    <mergeCell ref="B134:F134"/>
    <mergeCell ref="B101:F101"/>
    <mergeCell ref="B102:F102"/>
    <mergeCell ref="B103:F103"/>
    <mergeCell ref="B83:F83"/>
    <mergeCell ref="B84:F84"/>
    <mergeCell ref="B85:F85"/>
    <mergeCell ref="B86:F86"/>
    <mergeCell ref="B87:F87"/>
    <mergeCell ref="B88:F88"/>
    <mergeCell ref="B89:F89"/>
    <mergeCell ref="B90:F90"/>
    <mergeCell ref="B91:F91"/>
    <mergeCell ref="B1:F1"/>
    <mergeCell ref="I1:K1"/>
    <mergeCell ref="B2:F2"/>
    <mergeCell ref="I2:K2"/>
    <mergeCell ref="B50:F50"/>
    <mergeCell ref="I6:K6"/>
    <mergeCell ref="I7:K7"/>
    <mergeCell ref="I8:K8"/>
    <mergeCell ref="I9:K9"/>
    <mergeCell ref="I14:K14"/>
    <mergeCell ref="I15:K15"/>
    <mergeCell ref="I10:K10"/>
    <mergeCell ref="I11:K11"/>
    <mergeCell ref="I12:K12"/>
    <mergeCell ref="I13:K13"/>
    <mergeCell ref="B51:F51"/>
    <mergeCell ref="B52:F52"/>
    <mergeCell ref="I52:K52"/>
    <mergeCell ref="B53:F53"/>
    <mergeCell ref="B54:F54"/>
    <mergeCell ref="I54:K54"/>
    <mergeCell ref="B55:F55"/>
    <mergeCell ref="I55:K55"/>
    <mergeCell ref="B56:F56"/>
    <mergeCell ref="I56:K56"/>
    <mergeCell ref="B57:F57"/>
    <mergeCell ref="I57:K57"/>
    <mergeCell ref="B58:F58"/>
    <mergeCell ref="B59:F59"/>
    <mergeCell ref="B60:F60"/>
    <mergeCell ref="B61:F61"/>
    <mergeCell ref="B62:F62"/>
    <mergeCell ref="B63:F63"/>
    <mergeCell ref="B64:F64"/>
    <mergeCell ref="I58:K58"/>
    <mergeCell ref="I59:K59"/>
    <mergeCell ref="I60:K60"/>
    <mergeCell ref="B65:F65"/>
    <mergeCell ref="B66:F66"/>
    <mergeCell ref="B67:F67"/>
    <mergeCell ref="B142:F142"/>
    <mergeCell ref="B143:F143"/>
    <mergeCell ref="B144:F144"/>
    <mergeCell ref="B155:F155"/>
    <mergeCell ref="B156:F156"/>
    <mergeCell ref="B157:F157"/>
    <mergeCell ref="B68:F68"/>
    <mergeCell ref="B69:F69"/>
    <mergeCell ref="B70:F70"/>
    <mergeCell ref="B71:F71"/>
    <mergeCell ref="B72:F72"/>
    <mergeCell ref="B73:F73"/>
    <mergeCell ref="B74:F74"/>
    <mergeCell ref="B75:F75"/>
    <mergeCell ref="B76:F76"/>
    <mergeCell ref="B77:F77"/>
    <mergeCell ref="B78:F78"/>
    <mergeCell ref="B79:F79"/>
    <mergeCell ref="B80:F80"/>
    <mergeCell ref="B81:F81"/>
    <mergeCell ref="B82:F82"/>
    <mergeCell ref="B158:F158"/>
    <mergeCell ref="B159:F159"/>
    <mergeCell ref="B150:F150"/>
    <mergeCell ref="B151:F151"/>
    <mergeCell ref="B152:F152"/>
    <mergeCell ref="B153:F153"/>
    <mergeCell ref="B154:F154"/>
    <mergeCell ref="B165:F165"/>
    <mergeCell ref="B166:F166"/>
    <mergeCell ref="B167:F167"/>
    <mergeCell ref="B168:F168"/>
    <mergeCell ref="B169:F169"/>
    <mergeCell ref="B160:F160"/>
    <mergeCell ref="B161:F161"/>
    <mergeCell ref="B162:F162"/>
    <mergeCell ref="B163:F163"/>
    <mergeCell ref="B164:F164"/>
    <mergeCell ref="B175:F175"/>
    <mergeCell ref="B176:F176"/>
    <mergeCell ref="B177:F177"/>
    <mergeCell ref="B178:F178"/>
    <mergeCell ref="B179:F179"/>
    <mergeCell ref="B170:F170"/>
    <mergeCell ref="B171:F171"/>
    <mergeCell ref="B172:F172"/>
    <mergeCell ref="B173:F173"/>
    <mergeCell ref="B174:F174"/>
    <mergeCell ref="B201:F201"/>
    <mergeCell ref="B202:F202"/>
    <mergeCell ref="B203:F203"/>
    <mergeCell ref="B204:F204"/>
    <mergeCell ref="B205:F205"/>
    <mergeCell ref="B206:F206"/>
    <mergeCell ref="B207:F207"/>
    <mergeCell ref="B180:F180"/>
    <mergeCell ref="B181:F181"/>
    <mergeCell ref="B182:F182"/>
    <mergeCell ref="B183:F183"/>
    <mergeCell ref="B194:F194"/>
    <mergeCell ref="B195:F195"/>
    <mergeCell ref="B196:F196"/>
    <mergeCell ref="B197:F197"/>
    <mergeCell ref="B198:F198"/>
    <mergeCell ref="B199:F199"/>
    <mergeCell ref="B200:F200"/>
    <mergeCell ref="B188:F188"/>
    <mergeCell ref="B189:F189"/>
    <mergeCell ref="B190:F190"/>
    <mergeCell ref="B191:F191"/>
    <mergeCell ref="B192:F192"/>
    <mergeCell ref="B193:F19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353"/>
  <sheetViews>
    <sheetView workbookViewId="0">
      <selection sqref="A1:E353"/>
    </sheetView>
  </sheetViews>
  <sheetFormatPr defaultColWidth="8.875" defaultRowHeight="15" x14ac:dyDescent="0.25"/>
  <cols>
    <col min="1" max="1" width="37.25" style="2" customWidth="1"/>
    <col min="2" max="2" width="30.75" style="2" customWidth="1"/>
    <col min="3" max="3" width="38" style="2" customWidth="1"/>
    <col min="4" max="4" width="15.125" style="2" customWidth="1"/>
    <col min="5" max="5" width="26.75" style="2" customWidth="1"/>
    <col min="6" max="16384" width="8.875" style="2"/>
  </cols>
  <sheetData>
    <row r="1" spans="1:5" ht="166.5" customHeight="1" x14ac:dyDescent="0.25">
      <c r="D1" s="691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13.07. 2022 № 51-ОС "О внесении изменений в приказ от 23.12.2021 № 93-ос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91"/>
    </row>
    <row r="3" spans="1:5" x14ac:dyDescent="0.25">
      <c r="A3" s="692" t="s">
        <v>126</v>
      </c>
      <c r="B3" s="692"/>
      <c r="C3" s="692"/>
      <c r="D3" s="692"/>
      <c r="E3" s="692"/>
    </row>
    <row r="4" spans="1:5" ht="13.5" customHeight="1" x14ac:dyDescent="0.25">
      <c r="A4" s="693" t="s">
        <v>150</v>
      </c>
      <c r="B4" s="693"/>
      <c r="C4" s="693"/>
      <c r="D4" s="693"/>
      <c r="E4" s="693"/>
    </row>
    <row r="5" spans="1:5" ht="60" x14ac:dyDescent="0.25">
      <c r="A5" s="129" t="s">
        <v>127</v>
      </c>
      <c r="B5" s="66" t="s">
        <v>128</v>
      </c>
      <c r="C5" s="129" t="s">
        <v>129</v>
      </c>
      <c r="D5" s="129" t="s">
        <v>130</v>
      </c>
      <c r="E5" s="129" t="s">
        <v>131</v>
      </c>
    </row>
    <row r="6" spans="1:5" x14ac:dyDescent="0.25">
      <c r="A6" s="130">
        <v>1</v>
      </c>
      <c r="B6" s="130">
        <v>2</v>
      </c>
      <c r="C6" s="130">
        <v>3</v>
      </c>
      <c r="D6" s="130">
        <v>4</v>
      </c>
      <c r="E6" s="130">
        <v>5</v>
      </c>
    </row>
    <row r="7" spans="1:5" ht="37.15" customHeight="1" x14ac:dyDescent="0.25">
      <c r="A7" s="701" t="s">
        <v>152</v>
      </c>
      <c r="B7" s="700" t="s">
        <v>153</v>
      </c>
      <c r="C7" s="694" t="s">
        <v>132</v>
      </c>
      <c r="D7" s="695"/>
      <c r="E7" s="696"/>
    </row>
    <row r="8" spans="1:5" ht="14.45" customHeight="1" x14ac:dyDescent="0.25">
      <c r="A8" s="702"/>
      <c r="B8" s="700"/>
      <c r="C8" s="697" t="s">
        <v>133</v>
      </c>
      <c r="D8" s="698"/>
      <c r="E8" s="699"/>
    </row>
    <row r="9" spans="1:5" ht="12" customHeight="1" x14ac:dyDescent="0.25">
      <c r="A9" s="702"/>
      <c r="B9" s="700"/>
      <c r="C9" s="107" t="s">
        <v>140</v>
      </c>
      <c r="D9" s="131" t="s">
        <v>134</v>
      </c>
      <c r="E9" s="230">
        <f>'патриотика0,3664'!D25</f>
        <v>2.0518399999999999</v>
      </c>
    </row>
    <row r="10" spans="1:5" ht="12" customHeight="1" x14ac:dyDescent="0.25">
      <c r="A10" s="702"/>
      <c r="B10" s="700"/>
      <c r="C10" s="107" t="s">
        <v>93</v>
      </c>
      <c r="D10" s="132" t="s">
        <v>134</v>
      </c>
      <c r="E10" s="230">
        <f>'патриотика0,3664'!D24</f>
        <v>0.3664</v>
      </c>
    </row>
    <row r="11" spans="1:5" ht="12" customHeight="1" x14ac:dyDescent="0.25">
      <c r="A11" s="702"/>
      <c r="B11" s="700"/>
      <c r="C11" s="685" t="s">
        <v>144</v>
      </c>
      <c r="D11" s="686"/>
      <c r="E11" s="687"/>
    </row>
    <row r="12" spans="1:5" ht="40.15" customHeight="1" x14ac:dyDescent="0.25">
      <c r="A12" s="702"/>
      <c r="B12" s="700"/>
      <c r="C12" s="119" t="s">
        <v>310</v>
      </c>
      <c r="D12" s="99" t="s">
        <v>39</v>
      </c>
      <c r="E12" s="229">
        <f>'патриотика0,3664'!E46</f>
        <v>0.3664</v>
      </c>
    </row>
    <row r="13" spans="1:5" ht="25.5" customHeight="1" x14ac:dyDescent="0.25">
      <c r="A13" s="702"/>
      <c r="B13" s="700"/>
      <c r="C13" s="119" t="s">
        <v>311</v>
      </c>
      <c r="D13" s="99" t="s">
        <v>39</v>
      </c>
      <c r="E13" s="229">
        <f>'патриотика0,3664'!E47</f>
        <v>0.3664</v>
      </c>
    </row>
    <row r="14" spans="1:5" ht="22.9" customHeight="1" x14ac:dyDescent="0.25">
      <c r="A14" s="702"/>
      <c r="B14" s="700"/>
      <c r="C14" s="119" t="s">
        <v>312</v>
      </c>
      <c r="D14" s="99" t="s">
        <v>39</v>
      </c>
      <c r="E14" s="229">
        <f>'патриотика0,3664'!E48</f>
        <v>0.3664</v>
      </c>
    </row>
    <row r="15" spans="1:5" ht="27" customHeight="1" x14ac:dyDescent="0.25">
      <c r="A15" s="702"/>
      <c r="B15" s="700"/>
      <c r="C15" s="688" t="s">
        <v>145</v>
      </c>
      <c r="D15" s="689"/>
      <c r="E15" s="690"/>
    </row>
    <row r="16" spans="1:5" ht="30" hidden="1" customHeight="1" x14ac:dyDescent="0.25">
      <c r="A16" s="702"/>
      <c r="B16" s="700"/>
      <c r="C16" s="128" t="str">
        <f>'патриотика0,3664'!A56</f>
        <v>Участие подростков, участников ВПК, в сдаче на право ношения спецжетона КРОО «Ветераны Спецназа» г. Красноярск</v>
      </c>
      <c r="D16" s="99"/>
      <c r="E16" s="90"/>
    </row>
    <row r="17" spans="1:5" ht="12" customHeight="1" x14ac:dyDescent="0.25">
      <c r="A17" s="702"/>
      <c r="B17" s="700"/>
      <c r="C17" s="128" t="str">
        <f>'патриотика0,3664'!A57</f>
        <v>Проезд детей</v>
      </c>
      <c r="D17" s="212" t="s">
        <v>84</v>
      </c>
      <c r="E17" s="90">
        <f>'патриотика0,3664'!E57</f>
        <v>4</v>
      </c>
    </row>
    <row r="18" spans="1:5" ht="12" customHeight="1" x14ac:dyDescent="0.25">
      <c r="A18" s="702"/>
      <c r="B18" s="700"/>
      <c r="C18" s="128" t="str">
        <f>'патриотика0,3664'!A58</f>
        <v xml:space="preserve">Проживание детей  </v>
      </c>
      <c r="D18" s="242" t="s">
        <v>84</v>
      </c>
      <c r="E18" s="90">
        <f>'патриотика0,3664'!E58</f>
        <v>6</v>
      </c>
    </row>
    <row r="19" spans="1:5" ht="12" customHeight="1" x14ac:dyDescent="0.25">
      <c r="A19" s="702"/>
      <c r="B19" s="700"/>
      <c r="C19" s="128" t="str">
        <f>'патриотика0,3664'!A59</f>
        <v xml:space="preserve">Суточные детей </v>
      </c>
      <c r="D19" s="242" t="s">
        <v>84</v>
      </c>
      <c r="E19" s="90">
        <f>'патриотика0,3664'!E59</f>
        <v>8</v>
      </c>
    </row>
    <row r="20" spans="1:5" ht="12" customHeight="1" x14ac:dyDescent="0.25">
      <c r="A20" s="702"/>
      <c r="B20" s="700"/>
      <c r="C20" s="128" t="str">
        <f>'патриотика0,3664'!A60</f>
        <v>Участие команды ВПО Северо-Енисейского района в краевом сборе-конкурсе курсантов военно-патриотических объединений "Слет Патриотов-2022" (Манский район)</v>
      </c>
      <c r="D20" s="242" t="s">
        <v>84</v>
      </c>
      <c r="E20" s="90">
        <f>'патриотика0,3664'!E60</f>
        <v>0</v>
      </c>
    </row>
    <row r="21" spans="1:5" ht="12" customHeight="1" x14ac:dyDescent="0.25">
      <c r="A21" s="702"/>
      <c r="B21" s="700"/>
      <c r="C21" s="128" t="str">
        <f>'патриотика0,3664'!A61</f>
        <v>Проезд детей (10 детей)</v>
      </c>
      <c r="D21" s="242" t="s">
        <v>84</v>
      </c>
      <c r="E21" s="90">
        <f>'патриотика0,3664'!E61</f>
        <v>20</v>
      </c>
    </row>
    <row r="22" spans="1:5" ht="12" customHeight="1" x14ac:dyDescent="0.25">
      <c r="A22" s="702"/>
      <c r="B22" s="700"/>
      <c r="C22" s="128" t="str">
        <f>'патриотика0,3664'!A62</f>
        <v>Суточные детей (10 детей)</v>
      </c>
      <c r="D22" s="242" t="s">
        <v>84</v>
      </c>
      <c r="E22" s="90">
        <f>'патриотика0,3664'!E62</f>
        <v>100</v>
      </c>
    </row>
    <row r="23" spans="1:5" ht="12" customHeight="1" x14ac:dyDescent="0.25">
      <c r="A23" s="702"/>
      <c r="B23" s="700"/>
      <c r="C23" s="128" t="str">
        <f>'патриотика0,3664'!A63</f>
        <v>Поисковая экспедиция</v>
      </c>
      <c r="D23" s="242" t="s">
        <v>84</v>
      </c>
      <c r="E23" s="90">
        <f>'патриотика0,3664'!E63</f>
        <v>0</v>
      </c>
    </row>
    <row r="24" spans="1:5" ht="12" customHeight="1" x14ac:dyDescent="0.25">
      <c r="A24" s="702"/>
      <c r="B24" s="700"/>
      <c r="C24" s="128" t="str">
        <f>'патриотика0,3664'!A64</f>
        <v xml:space="preserve">Проезд детей </v>
      </c>
      <c r="D24" s="242" t="s">
        <v>84</v>
      </c>
      <c r="E24" s="90">
        <f>'патриотика0,3664'!E64</f>
        <v>8</v>
      </c>
    </row>
    <row r="25" spans="1:5" ht="12" customHeight="1" x14ac:dyDescent="0.25">
      <c r="A25" s="702"/>
      <c r="B25" s="700"/>
      <c r="C25" s="128" t="str">
        <f>'патриотика0,3664'!A65</f>
        <v xml:space="preserve">Суточные детей </v>
      </c>
      <c r="D25" s="242" t="s">
        <v>84</v>
      </c>
      <c r="E25" s="90">
        <f>'патриотика0,3664'!E65</f>
        <v>80</v>
      </c>
    </row>
    <row r="26" spans="1:5" ht="12" customHeight="1" x14ac:dyDescent="0.25">
      <c r="A26" s="702"/>
      <c r="B26" s="700"/>
      <c r="C26" s="128" t="str">
        <f>'патриотика0,3664'!A66</f>
        <v>Участие в Слете актива движения ЮНАРМИЯ в ЦДП "Юнармия" (п. Емельяново)</v>
      </c>
      <c r="D26" s="242" t="s">
        <v>84</v>
      </c>
      <c r="E26" s="90">
        <f>'патриотика0,3664'!E66</f>
        <v>0</v>
      </c>
    </row>
    <row r="27" spans="1:5" ht="12" customHeight="1" x14ac:dyDescent="0.25">
      <c r="A27" s="702"/>
      <c r="B27" s="700"/>
      <c r="C27" s="128" t="str">
        <f>'патриотика0,3664'!A67</f>
        <v>Проезд детей</v>
      </c>
      <c r="D27" s="242" t="s">
        <v>84</v>
      </c>
      <c r="E27" s="90">
        <f>'патриотика0,3664'!E67</f>
        <v>8</v>
      </c>
    </row>
    <row r="28" spans="1:5" ht="12" customHeight="1" x14ac:dyDescent="0.25">
      <c r="A28" s="702"/>
      <c r="B28" s="700"/>
      <c r="C28" s="128" t="str">
        <f>'патриотика0,3664'!A68</f>
        <v xml:space="preserve">Суточные детей </v>
      </c>
      <c r="D28" s="242" t="s">
        <v>84</v>
      </c>
      <c r="E28" s="90">
        <f>'патриотика0,3664'!E68</f>
        <v>8</v>
      </c>
    </row>
    <row r="29" spans="1:5" ht="12" customHeight="1" x14ac:dyDescent="0.25">
      <c r="A29" s="702"/>
      <c r="B29" s="700"/>
      <c r="C29" s="128" t="str">
        <f>'патриотика0,3664'!A69</f>
        <v>Участие молодежи Северо-Енисейского района в Российском патриотическом фестивале в г. Красноярск</v>
      </c>
      <c r="D29" s="242" t="s">
        <v>84</v>
      </c>
      <c r="E29" s="90">
        <f>'патриотика0,3664'!E69</f>
        <v>0</v>
      </c>
    </row>
    <row r="30" spans="1:5" ht="12" customHeight="1" x14ac:dyDescent="0.25">
      <c r="A30" s="702"/>
      <c r="B30" s="700"/>
      <c r="C30" s="128" t="str">
        <f>'патриотика0,3664'!A70</f>
        <v>Проезд детей</v>
      </c>
      <c r="D30" s="242" t="s">
        <v>84</v>
      </c>
      <c r="E30" s="90">
        <f>'патриотика0,3664'!E70</f>
        <v>4</v>
      </c>
    </row>
    <row r="31" spans="1:5" ht="12" customHeight="1" x14ac:dyDescent="0.25">
      <c r="A31" s="702"/>
      <c r="B31" s="700"/>
      <c r="C31" s="128" t="str">
        <f>'патриотика0,3664'!A71</f>
        <v>Проживание детей 2 детей</v>
      </c>
      <c r="D31" s="242" t="s">
        <v>84</v>
      </c>
      <c r="E31" s="90">
        <f>'патриотика0,3664'!E71</f>
        <v>8</v>
      </c>
    </row>
    <row r="32" spans="1:5" ht="12" customHeight="1" x14ac:dyDescent="0.25">
      <c r="A32" s="702"/>
      <c r="B32" s="700"/>
      <c r="C32" s="128" t="str">
        <f>'патриотика0,3664'!A72</f>
        <v>Суточные детей 2</v>
      </c>
      <c r="D32" s="242" t="s">
        <v>84</v>
      </c>
      <c r="E32" s="90">
        <f>'патриотика0,3664'!E72</f>
        <v>18</v>
      </c>
    </row>
    <row r="33" spans="1:5" ht="12" customHeight="1" x14ac:dyDescent="0.25">
      <c r="A33" s="702"/>
      <c r="B33" s="700"/>
      <c r="C33" s="128" t="str">
        <f>'патриотика0,3664'!A73</f>
        <v xml:space="preserve">Военно-спортивная игра «Сибирский щит: Орленок». Участие в Зональном этапе. </v>
      </c>
      <c r="D33" s="242" t="s">
        <v>84</v>
      </c>
      <c r="E33" s="90">
        <f>'патриотика0,3664'!E73</f>
        <v>0</v>
      </c>
    </row>
    <row r="34" spans="1:5" ht="12" customHeight="1" x14ac:dyDescent="0.25">
      <c r="A34" s="702"/>
      <c r="B34" s="700"/>
      <c r="C34" s="128" t="str">
        <f>'патриотика0,3664'!A74</f>
        <v>Проезд детей</v>
      </c>
      <c r="D34" s="242" t="s">
        <v>84</v>
      </c>
      <c r="E34" s="90">
        <f>'патриотика0,3664'!E74</f>
        <v>20</v>
      </c>
    </row>
    <row r="35" spans="1:5" ht="12" customHeight="1" x14ac:dyDescent="0.25">
      <c r="A35" s="702"/>
      <c r="B35" s="700"/>
      <c r="C35" s="128" t="str">
        <f>'патриотика0,3664'!A75</f>
        <v>Проживание детей 10 детей</v>
      </c>
      <c r="D35" s="242" t="s">
        <v>84</v>
      </c>
      <c r="E35" s="90">
        <f>'патриотика0,3664'!E75</f>
        <v>40</v>
      </c>
    </row>
    <row r="36" spans="1:5" ht="12" customHeight="1" x14ac:dyDescent="0.25">
      <c r="A36" s="702"/>
      <c r="B36" s="700"/>
      <c r="C36" s="128" t="str">
        <f>'патриотика0,3664'!A76</f>
        <v>Суточные детей 10</v>
      </c>
      <c r="D36" s="242" t="s">
        <v>84</v>
      </c>
      <c r="E36" s="90">
        <f>'патриотика0,3664'!E76</f>
        <v>40</v>
      </c>
    </row>
    <row r="37" spans="1:5" ht="12" customHeight="1" x14ac:dyDescent="0.25">
      <c r="A37" s="702"/>
      <c r="B37" s="700"/>
      <c r="C37" s="128" t="str">
        <f>'патриотика0,3664'!A77</f>
        <v>Экипировка и форма для Юнармии</v>
      </c>
      <c r="D37" s="242" t="s">
        <v>84</v>
      </c>
      <c r="E37" s="90">
        <f>'патриотика0,3664'!E77</f>
        <v>30</v>
      </c>
    </row>
    <row r="38" spans="1:5" ht="12" customHeight="1" x14ac:dyDescent="0.25">
      <c r="A38" s="702"/>
      <c r="B38" s="700"/>
      <c r="C38" s="128" t="str">
        <f>'патриотика0,3664'!A78</f>
        <v>Расходные материалы к мероприятиям</v>
      </c>
      <c r="D38" s="242" t="s">
        <v>84</v>
      </c>
      <c r="E38" s="90">
        <f>'патриотика0,3664'!E78</f>
        <v>124</v>
      </c>
    </row>
    <row r="39" spans="1:5" ht="12" customHeight="1" x14ac:dyDescent="0.25">
      <c r="A39" s="702"/>
      <c r="B39" s="700"/>
      <c r="C39" s="128" t="str">
        <f>'патриотика0,3664'!A79</f>
        <v>Наградная продукция к мероприятиям</v>
      </c>
      <c r="D39" s="242" t="s">
        <v>84</v>
      </c>
      <c r="E39" s="90">
        <f>'патриотика0,3664'!E79</f>
        <v>120</v>
      </c>
    </row>
    <row r="40" spans="1:5" ht="12" customHeight="1" x14ac:dyDescent="0.25">
      <c r="A40" s="702"/>
      <c r="B40" s="700"/>
      <c r="C40" s="128" t="str">
        <f>'патриотика0,3664'!A80</f>
        <v>Георгиевская лента (бабина)</v>
      </c>
      <c r="D40" s="242" t="s">
        <v>84</v>
      </c>
      <c r="E40" s="90">
        <f>'патриотика0,3664'!E80</f>
        <v>0</v>
      </c>
    </row>
    <row r="41" spans="1:5" ht="12" customHeight="1" x14ac:dyDescent="0.25">
      <c r="A41" s="702"/>
      <c r="B41" s="700"/>
      <c r="C41" s="128" t="str">
        <f>'патриотика0,3664'!A81</f>
        <v>Лампада с вкладышем</v>
      </c>
      <c r="D41" s="242" t="s">
        <v>84</v>
      </c>
      <c r="E41" s="90">
        <f>'патриотика0,3664'!E81</f>
        <v>0</v>
      </c>
    </row>
    <row r="42" spans="1:5" ht="12" customHeight="1" x14ac:dyDescent="0.25">
      <c r="A42" s="702"/>
      <c r="B42" s="700"/>
      <c r="C42" s="128" t="str">
        <f>'патриотика0,3664'!A82</f>
        <v>Брусок 25*25*100</v>
      </c>
      <c r="D42" s="242" t="s">
        <v>84</v>
      </c>
      <c r="E42" s="90">
        <f>'патриотика0,3664'!E82</f>
        <v>0</v>
      </c>
    </row>
    <row r="43" spans="1:5" ht="12" customHeight="1" x14ac:dyDescent="0.25">
      <c r="A43" s="702"/>
      <c r="B43" s="700"/>
      <c r="C43" s="128" t="str">
        <f>'патриотика0,3664'!A83</f>
        <v>Наградная продукция к мероприям</v>
      </c>
      <c r="D43" s="242" t="s">
        <v>84</v>
      </c>
      <c r="E43" s="90">
        <f>'патриотика0,3664'!E83</f>
        <v>0</v>
      </c>
    </row>
    <row r="44" spans="1:5" ht="12" hidden="1" customHeight="1" x14ac:dyDescent="0.25">
      <c r="A44" s="702"/>
      <c r="B44" s="700"/>
      <c r="C44" s="128" t="e">
        <f>'патриотика0,3664'!#REF!</f>
        <v>#REF!</v>
      </c>
      <c r="D44" s="242" t="s">
        <v>84</v>
      </c>
      <c r="E44" s="90" t="e">
        <f>'патриотика0,3664'!#REF!</f>
        <v>#REF!</v>
      </c>
    </row>
    <row r="45" spans="1:5" ht="12" hidden="1" customHeight="1" x14ac:dyDescent="0.25">
      <c r="A45" s="702"/>
      <c r="B45" s="700"/>
      <c r="C45" s="128" t="e">
        <f>'патриотика0,3664'!#REF!</f>
        <v>#REF!</v>
      </c>
      <c r="D45" s="242" t="s">
        <v>84</v>
      </c>
      <c r="E45" s="90" t="e">
        <f>'патриотика0,3664'!#REF!</f>
        <v>#REF!</v>
      </c>
    </row>
    <row r="46" spans="1:5" ht="12" hidden="1" customHeight="1" x14ac:dyDescent="0.25">
      <c r="A46" s="702"/>
      <c r="B46" s="700"/>
      <c r="C46" s="128">
        <f>'патриотика0,3664'!A84</f>
        <v>0</v>
      </c>
      <c r="D46" s="242" t="s">
        <v>84</v>
      </c>
      <c r="E46" s="262"/>
    </row>
    <row r="47" spans="1:5" ht="12" hidden="1" customHeight="1" x14ac:dyDescent="0.25">
      <c r="A47" s="702"/>
      <c r="B47" s="700"/>
      <c r="C47" s="128">
        <f>'патриотика0,3664'!A85</f>
        <v>0</v>
      </c>
      <c r="D47" s="242" t="s">
        <v>84</v>
      </c>
      <c r="E47" s="262"/>
    </row>
    <row r="48" spans="1:5" ht="12" hidden="1" customHeight="1" x14ac:dyDescent="0.25">
      <c r="A48" s="702"/>
      <c r="B48" s="700"/>
      <c r="C48" s="128">
        <f>'патриотика0,3664'!A86</f>
        <v>0</v>
      </c>
      <c r="D48" s="242" t="s">
        <v>84</v>
      </c>
      <c r="E48" s="262"/>
    </row>
    <row r="49" spans="1:5" ht="12" hidden="1" customHeight="1" x14ac:dyDescent="0.25">
      <c r="A49" s="702"/>
      <c r="B49" s="700"/>
      <c r="C49" s="128">
        <f>'патриотика0,3664'!A87</f>
        <v>0</v>
      </c>
      <c r="D49" s="242" t="s">
        <v>84</v>
      </c>
      <c r="E49" s="262"/>
    </row>
    <row r="50" spans="1:5" ht="26.45" customHeight="1" x14ac:dyDescent="0.25">
      <c r="A50" s="702"/>
      <c r="B50" s="700"/>
      <c r="C50" s="703" t="s">
        <v>135</v>
      </c>
      <c r="D50" s="704"/>
      <c r="E50" s="705"/>
    </row>
    <row r="51" spans="1:5" ht="14.45" customHeight="1" x14ac:dyDescent="0.25">
      <c r="A51" s="702"/>
      <c r="B51" s="700"/>
      <c r="C51" s="703" t="s">
        <v>136</v>
      </c>
      <c r="D51" s="704"/>
      <c r="E51" s="705"/>
    </row>
    <row r="52" spans="1:5" ht="14.45" customHeight="1" x14ac:dyDescent="0.25">
      <c r="A52" s="702"/>
      <c r="B52" s="700"/>
      <c r="C52" s="133" t="str">
        <f>'натур показатели инновации+добр'!C35</f>
        <v>Теплоэнергия</v>
      </c>
      <c r="D52" s="134" t="str">
        <f>'натур показатели инновации+добр'!D35</f>
        <v>Гкал</v>
      </c>
      <c r="E52" s="135">
        <f>'патриотика0,3664'!D127</f>
        <v>20.152000000000001</v>
      </c>
    </row>
    <row r="53" spans="1:5" ht="14.45" customHeight="1" x14ac:dyDescent="0.25">
      <c r="A53" s="702"/>
      <c r="B53" s="700"/>
      <c r="C53" s="133" t="str">
        <f>'натур показатели инновации+добр'!C36</f>
        <v xml:space="preserve">Водоснабжение </v>
      </c>
      <c r="D53" s="134" t="str">
        <f>'натур показатели инновации+добр'!D36</f>
        <v>м2</v>
      </c>
      <c r="E53" s="135">
        <f>'патриотика0,3664'!D128</f>
        <v>38.948320000000002</v>
      </c>
    </row>
    <row r="54" spans="1:5" ht="14.45" customHeight="1" x14ac:dyDescent="0.25">
      <c r="A54" s="702"/>
      <c r="B54" s="700"/>
      <c r="C54" s="133" t="str">
        <f>'натур показатели инновации+добр'!C37</f>
        <v>Водоотведение (септик)</v>
      </c>
      <c r="D54" s="134" t="str">
        <f>'натур показатели инновации+добр'!D37</f>
        <v>м3</v>
      </c>
      <c r="E54" s="135">
        <f>'патриотика0,3664'!D129</f>
        <v>1.0992</v>
      </c>
    </row>
    <row r="55" spans="1:5" ht="14.45" customHeight="1" x14ac:dyDescent="0.25">
      <c r="A55" s="702"/>
      <c r="B55" s="700"/>
      <c r="C55" s="133" t="str">
        <f>'натур показатели инновации+добр'!C38</f>
        <v>Электроэнергия</v>
      </c>
      <c r="D55" s="134" t="str">
        <f>'натур показатели инновации+добр'!D38</f>
        <v>МВт час.</v>
      </c>
      <c r="E55" s="135">
        <f>'патриотика0,3664'!D130</f>
        <v>2.1983999999999999</v>
      </c>
    </row>
    <row r="56" spans="1:5" ht="14.45" customHeight="1" x14ac:dyDescent="0.25">
      <c r="A56" s="702"/>
      <c r="B56" s="700"/>
      <c r="C56" s="133" t="str">
        <f>'натур показатели инновации+добр'!C39</f>
        <v>ТКО</v>
      </c>
      <c r="D56" s="134" t="str">
        <f>'натур показатели инновации+добр'!D39</f>
        <v>договор</v>
      </c>
      <c r="E56" s="135">
        <f>'патриотика0,3664'!D131</f>
        <v>2.9312</v>
      </c>
    </row>
    <row r="57" spans="1:5" ht="14.45" customHeight="1" x14ac:dyDescent="0.25">
      <c r="A57" s="702"/>
      <c r="B57" s="700"/>
      <c r="C57" s="133" t="str">
        <f>'натур показатели инновации+добр'!C40</f>
        <v>Электроэнергия (резерв)</v>
      </c>
      <c r="D57" s="134" t="str">
        <f>'натур показатели инновации+добр'!D40</f>
        <v>МВт час.</v>
      </c>
      <c r="E57" s="135">
        <f>'патриотика0,3664'!D132</f>
        <v>1.8320000000000001</v>
      </c>
    </row>
    <row r="58" spans="1:5" ht="39" customHeight="1" x14ac:dyDescent="0.25">
      <c r="A58" s="702"/>
      <c r="B58" s="700"/>
      <c r="C58" s="709" t="s">
        <v>137</v>
      </c>
      <c r="D58" s="710"/>
      <c r="E58" s="711"/>
    </row>
    <row r="59" spans="1:5" ht="23.25" customHeight="1" x14ac:dyDescent="0.25">
      <c r="A59" s="702"/>
      <c r="B59" s="700"/>
      <c r="C59" s="136" t="str">
        <f>'патриотика0,3664'!A177</f>
        <v xml:space="preserve">Мониторинг систем пожарной сигнализации  </v>
      </c>
      <c r="D59" s="254" t="str">
        <f>'патриотика0,3664'!B177</f>
        <v>договор</v>
      </c>
      <c r="E59" s="254">
        <f>'патриотика0,3664'!D177</f>
        <v>4.3967999999999998</v>
      </c>
    </row>
    <row r="60" spans="1:5" ht="22.5" customHeight="1" x14ac:dyDescent="0.25">
      <c r="A60" s="702"/>
      <c r="B60" s="700"/>
      <c r="C60" s="136" t="str">
        <f>'патриотика0,3664'!A178</f>
        <v xml:space="preserve">Уборка территории от снега </v>
      </c>
      <c r="D60" s="254" t="str">
        <f>'патриотика0,3664'!B178</f>
        <v>договор</v>
      </c>
      <c r="E60" s="254">
        <f>'патриотика0,3664'!D178</f>
        <v>0.73280000000000001</v>
      </c>
    </row>
    <row r="61" spans="1:5" ht="15" customHeight="1" x14ac:dyDescent="0.25">
      <c r="A61" s="702"/>
      <c r="B61" s="700"/>
      <c r="C61" s="136" t="str">
        <f>'патриотика0,3664'!A179</f>
        <v>Профилактическая дезинфекция</v>
      </c>
      <c r="D61" s="254" t="str">
        <f>'патриотика0,3664'!B179</f>
        <v>договор</v>
      </c>
      <c r="E61" s="254">
        <f>'патриотика0,3664'!D179</f>
        <v>0.3664</v>
      </c>
    </row>
    <row r="62" spans="1:5" ht="15" customHeight="1" x14ac:dyDescent="0.25">
      <c r="A62" s="702"/>
      <c r="B62" s="700"/>
      <c r="C62" s="136" t="str">
        <f>'патриотика0,3664'!A180</f>
        <v>Обслуживание системы видеонаблюдения</v>
      </c>
      <c r="D62" s="254" t="str">
        <f>'патриотика0,3664'!B180</f>
        <v>договор</v>
      </c>
      <c r="E62" s="254">
        <f>'патриотика0,3664'!D180</f>
        <v>4.3967999999999998</v>
      </c>
    </row>
    <row r="63" spans="1:5" ht="15" customHeight="1" x14ac:dyDescent="0.25">
      <c r="A63" s="702"/>
      <c r="B63" s="700"/>
      <c r="C63" s="136" t="str">
        <f>'патриотика0,3664'!A181</f>
        <v>Комплексное обслуживание системы тепловодоснабжения и конструктивных элементов здания</v>
      </c>
      <c r="D63" s="254" t="str">
        <f>'патриотика0,3664'!B181</f>
        <v>договор</v>
      </c>
      <c r="E63" s="254">
        <f>'патриотика0,3664'!D181</f>
        <v>0.3664</v>
      </c>
    </row>
    <row r="64" spans="1:5" ht="15" customHeight="1" x14ac:dyDescent="0.25">
      <c r="A64" s="702"/>
      <c r="B64" s="700"/>
      <c r="C64" s="136" t="str">
        <f>'патриотика0,3664'!A182</f>
        <v>Договор осмотр технического состояния автомобиля</v>
      </c>
      <c r="D64" s="254" t="str">
        <f>'патриотика0,3664'!B182</f>
        <v>договор</v>
      </c>
      <c r="E64" s="254">
        <f>'патриотика0,3664'!D182</f>
        <v>76.944000000000003</v>
      </c>
    </row>
    <row r="65" spans="1:5" ht="15" customHeight="1" x14ac:dyDescent="0.25">
      <c r="A65" s="702"/>
      <c r="B65" s="700"/>
      <c r="C65" s="136" t="str">
        <f>'патриотика0,3664'!A183</f>
        <v>Техническое обслуживание систем пожарной сигнализации</v>
      </c>
      <c r="D65" s="254" t="str">
        <f>'патриотика0,3664'!B183</f>
        <v>договор</v>
      </c>
      <c r="E65" s="254">
        <f>'патриотика0,3664'!D183</f>
        <v>4.3967999999999998</v>
      </c>
    </row>
    <row r="66" spans="1:5" ht="15" customHeight="1" x14ac:dyDescent="0.25">
      <c r="A66" s="702"/>
      <c r="B66" s="700"/>
      <c r="C66" s="136" t="str">
        <f>'патриотика0,3664'!A184</f>
        <v>Заправка катриджей</v>
      </c>
      <c r="D66" s="254" t="str">
        <f>'патриотика0,3664'!B184</f>
        <v>договор</v>
      </c>
      <c r="E66" s="254">
        <f>'патриотика0,3664'!D184</f>
        <v>3.6640000000000001</v>
      </c>
    </row>
    <row r="67" spans="1:5" ht="15" customHeight="1" x14ac:dyDescent="0.25">
      <c r="A67" s="702"/>
      <c r="B67" s="700"/>
      <c r="C67" s="136" t="str">
        <f>'патриотика0,3664'!A185</f>
        <v>Возмещение мед осмотра (112/212)</v>
      </c>
      <c r="D67" s="254" t="str">
        <f>'патриотика0,3664'!B185</f>
        <v>договор</v>
      </c>
      <c r="E67" s="254">
        <f>'патриотика0,3664'!D185</f>
        <v>0.73280000000000001</v>
      </c>
    </row>
    <row r="68" spans="1:5" ht="15" customHeight="1" x14ac:dyDescent="0.25">
      <c r="A68" s="702"/>
      <c r="B68" s="700"/>
      <c r="C68" s="136" t="str">
        <f>'патриотика0,3664'!A186</f>
        <v>Услуги СЕМИС подписка</v>
      </c>
      <c r="D68" s="254" t="str">
        <f>'патриотика0,3664'!B186</f>
        <v>договор</v>
      </c>
      <c r="E68" s="254">
        <f>'патриотика0,3664'!D186</f>
        <v>0.3664</v>
      </c>
    </row>
    <row r="69" spans="1:5" ht="15" customHeight="1" x14ac:dyDescent="0.25">
      <c r="A69" s="702"/>
      <c r="B69" s="700"/>
      <c r="C69" s="136" t="str">
        <f>'патриотика0,3664'!A187</f>
        <v>Работы по специальной оценке условий труда</v>
      </c>
      <c r="D69" s="254" t="str">
        <f>'патриотика0,3664'!B187</f>
        <v>договор</v>
      </c>
      <c r="E69" s="254">
        <f>'патриотика0,3664'!D187</f>
        <v>0.3664</v>
      </c>
    </row>
    <row r="70" spans="1:5" ht="15" customHeight="1" x14ac:dyDescent="0.25">
      <c r="A70" s="702"/>
      <c r="B70" s="700"/>
      <c r="C70" s="136" t="str">
        <f>'патриотика0,3664'!A188</f>
        <v>Оценка профессиональных рисков охраны труда</v>
      </c>
      <c r="D70" s="254" t="str">
        <f>'патриотика0,3664'!B188</f>
        <v>договор</v>
      </c>
      <c r="E70" s="254">
        <f>'патриотика0,3664'!D188</f>
        <v>0.3664</v>
      </c>
    </row>
    <row r="71" spans="1:5" ht="15" customHeight="1" x14ac:dyDescent="0.25">
      <c r="A71" s="702"/>
      <c r="B71" s="700"/>
      <c r="C71" s="136" t="str">
        <f>'патриотика0,3664'!A189</f>
        <v>Изготовление площадки на заднем дворе учреждения</v>
      </c>
      <c r="D71" s="254" t="str">
        <f>'патриотика0,3664'!B189</f>
        <v>договор</v>
      </c>
      <c r="E71" s="254">
        <f>'патриотика0,3664'!D189</f>
        <v>0.3664</v>
      </c>
    </row>
    <row r="72" spans="1:5" ht="24.75" customHeight="1" x14ac:dyDescent="0.25">
      <c r="A72" s="702"/>
      <c r="B72" s="700"/>
      <c r="C72" s="136" t="str">
        <f>'патриотика0,3664'!A190</f>
        <v>Предрейсовое медицинское обследование 200дней*85руб</v>
      </c>
      <c r="D72" s="254" t="str">
        <f>'патриотика0,3664'!B190</f>
        <v>договор</v>
      </c>
      <c r="E72" s="254">
        <f>'патриотика0,3664'!D190</f>
        <v>153.88800000000001</v>
      </c>
    </row>
    <row r="73" spans="1:5" ht="29.25" customHeight="1" x14ac:dyDescent="0.25">
      <c r="A73" s="702"/>
      <c r="B73" s="700"/>
      <c r="C73" s="136" t="str">
        <f>'патриотика0,3664'!A191</f>
        <v xml:space="preserve">Услуги охраны  </v>
      </c>
      <c r="D73" s="254" t="str">
        <f>'патриотика0,3664'!B202</f>
        <v>договор</v>
      </c>
      <c r="E73" s="254">
        <f>'патриотика0,3664'!D191</f>
        <v>4.3967999999999998</v>
      </c>
    </row>
    <row r="74" spans="1:5" ht="15" customHeight="1" x14ac:dyDescent="0.25">
      <c r="A74" s="702"/>
      <c r="B74" s="700"/>
      <c r="C74" s="136" t="str">
        <f>'патриотика0,3664'!A192</f>
        <v>Обслуживание систем охранных средств сигнализации (тревожная кнопка)</v>
      </c>
      <c r="D74" s="254" t="str">
        <f>'патриотика0,3664'!B203</f>
        <v>договор</v>
      </c>
      <c r="E74" s="254">
        <f>'патриотика0,3664'!D192</f>
        <v>4.3967999999999998</v>
      </c>
    </row>
    <row r="75" spans="1:5" ht="15" customHeight="1" x14ac:dyDescent="0.25">
      <c r="A75" s="702"/>
      <c r="B75" s="700"/>
      <c r="C75" s="136" t="str">
        <f>'патриотика0,3664'!A193</f>
        <v>Медосмотр при устройстве на работу</v>
      </c>
      <c r="D75" s="254" t="str">
        <f>'патриотика0,3664'!B204</f>
        <v>договор</v>
      </c>
      <c r="E75" s="254">
        <f>'патриотика0,3664'!D193</f>
        <v>1.4656</v>
      </c>
    </row>
    <row r="76" spans="1:5" ht="15" customHeight="1" x14ac:dyDescent="0.25">
      <c r="A76" s="702"/>
      <c r="B76" s="700"/>
      <c r="C76" s="136" t="str">
        <f>'патриотика0,3664'!A194</f>
        <v>Страховая премия по полису ОСАГО за УАЗ</v>
      </c>
      <c r="D76" s="254" t="str">
        <f>'патриотика0,3664'!B205</f>
        <v>договор</v>
      </c>
      <c r="E76" s="254">
        <f>'патриотика0,3664'!D194</f>
        <v>0.3664</v>
      </c>
    </row>
    <row r="77" spans="1:5" ht="28.5" customHeight="1" x14ac:dyDescent="0.25">
      <c r="A77" s="702"/>
      <c r="B77" s="700"/>
      <c r="C77" s="136" t="str">
        <f>'патриотика0,3664'!A195</f>
        <v>Диагностика бытовой и оргтехники для определения возможности ее дальнейшего использования (244/226)</v>
      </c>
      <c r="D77" s="254" t="str">
        <f>'патриотика0,3664'!B206</f>
        <v>договор</v>
      </c>
      <c r="E77" s="254">
        <f>'патриотика0,3664'!D195</f>
        <v>0.3664</v>
      </c>
    </row>
    <row r="78" spans="1:5" ht="15" customHeight="1" x14ac:dyDescent="0.25">
      <c r="A78" s="702"/>
      <c r="B78" s="700"/>
      <c r="C78" s="136" t="str">
        <f>'патриотика0,3664'!A196</f>
        <v>Изготовление снежных фигур</v>
      </c>
      <c r="D78" s="254" t="str">
        <f>'патриотика0,3664'!B207</f>
        <v>договор</v>
      </c>
      <c r="E78" s="254">
        <f>'патриотика0,3664'!D196</f>
        <v>0.3664</v>
      </c>
    </row>
    <row r="79" spans="1:5" ht="15" customHeight="1" x14ac:dyDescent="0.25">
      <c r="A79" s="702"/>
      <c r="B79" s="700"/>
      <c r="C79" s="136" t="str">
        <f>'патриотика0,3664'!A197</f>
        <v>Приобретение программного обеспечения</v>
      </c>
      <c r="D79" s="254" t="str">
        <f>'патриотика0,3664'!B208</f>
        <v>договор</v>
      </c>
      <c r="E79" s="254">
        <f>'патриотика0,3664'!D197</f>
        <v>0.73280000000000001</v>
      </c>
    </row>
    <row r="80" spans="1:5" ht="15" hidden="1" customHeight="1" x14ac:dyDescent="0.25">
      <c r="A80" s="702"/>
      <c r="B80" s="700"/>
      <c r="C80" s="136" t="str">
        <f>'патриотика0,3664'!A198</f>
        <v>Оплата пени, штрафов (853/291)</v>
      </c>
      <c r="D80" s="254" t="str">
        <f>'патриотика0,3664'!B209</f>
        <v>договор</v>
      </c>
      <c r="E80" s="254">
        <f>'патриотика0,3664'!D198</f>
        <v>1.8320000000000001</v>
      </c>
    </row>
    <row r="81" spans="1:5" ht="15" hidden="1" customHeight="1" x14ac:dyDescent="0.25">
      <c r="A81" s="702"/>
      <c r="B81" s="700"/>
      <c r="C81" s="136">
        <f>'патриотика0,3664'!A199</f>
        <v>0</v>
      </c>
      <c r="D81" s="254" t="str">
        <f>D80</f>
        <v>договор</v>
      </c>
      <c r="E81" s="254">
        <f>'патриотика0,3664'!D199</f>
        <v>76.944000000000003</v>
      </c>
    </row>
    <row r="82" spans="1:5" ht="15" hidden="1" customHeight="1" x14ac:dyDescent="0.25">
      <c r="A82" s="702"/>
      <c r="B82" s="700"/>
      <c r="C82" s="136">
        <f>'патриотика0,3664'!A200</f>
        <v>0</v>
      </c>
      <c r="D82" s="254" t="str">
        <f>D80</f>
        <v>договор</v>
      </c>
      <c r="E82" s="254">
        <f>'патриотика0,3664'!D200</f>
        <v>76.944000000000003</v>
      </c>
    </row>
    <row r="83" spans="1:5" ht="15" hidden="1" customHeight="1" x14ac:dyDescent="0.25">
      <c r="A83" s="702"/>
      <c r="B83" s="700"/>
      <c r="C83" s="136">
        <f>'патриотика0,3664'!A201</f>
        <v>0</v>
      </c>
      <c r="D83" s="254" t="str">
        <f>D80</f>
        <v>договор</v>
      </c>
      <c r="E83" s="254">
        <f>'патриотика0,3664'!D201</f>
        <v>76.944000000000003</v>
      </c>
    </row>
    <row r="84" spans="1:5" ht="15" hidden="1" customHeight="1" x14ac:dyDescent="0.25">
      <c r="A84" s="702"/>
      <c r="B84" s="700"/>
      <c r="C84" s="136">
        <f>'патриотика0,3664'!A202</f>
        <v>0</v>
      </c>
      <c r="D84" s="254" t="str">
        <f>D80</f>
        <v>договор</v>
      </c>
      <c r="E84" s="254">
        <f>'патриотика0,3664'!D202</f>
        <v>76.944000000000003</v>
      </c>
    </row>
    <row r="85" spans="1:5" ht="15" hidden="1" customHeight="1" x14ac:dyDescent="0.25">
      <c r="A85" s="702"/>
      <c r="B85" s="700"/>
      <c r="C85" s="136">
        <f>'патриотика0,3664'!A203</f>
        <v>0</v>
      </c>
      <c r="D85" s="254" t="str">
        <f>D80</f>
        <v>договор</v>
      </c>
      <c r="E85" s="254">
        <f>'патриотика0,3664'!D203</f>
        <v>76.944000000000003</v>
      </c>
    </row>
    <row r="86" spans="1:5" ht="15" hidden="1" customHeight="1" x14ac:dyDescent="0.25">
      <c r="A86" s="702"/>
      <c r="B86" s="700"/>
      <c r="C86" s="136">
        <f>'патриотика0,3664'!A204</f>
        <v>0</v>
      </c>
      <c r="D86" s="254" t="str">
        <f>D80</f>
        <v>договор</v>
      </c>
      <c r="E86" s="254">
        <f>'патриотика0,3664'!D204</f>
        <v>76.944000000000003</v>
      </c>
    </row>
    <row r="87" spans="1:5" ht="15" hidden="1" customHeight="1" x14ac:dyDescent="0.25">
      <c r="A87" s="702"/>
      <c r="B87" s="700"/>
      <c r="C87" s="136">
        <f>'патриотика0,3664'!A205</f>
        <v>0</v>
      </c>
      <c r="D87" s="254" t="str">
        <f>'патриотика0,3664'!B218</f>
        <v>шт</v>
      </c>
      <c r="E87" s="254">
        <f>'патриотика0,3664'!D205</f>
        <v>76.944000000000003</v>
      </c>
    </row>
    <row r="88" spans="1:5" ht="15" hidden="1" customHeight="1" x14ac:dyDescent="0.25">
      <c r="A88" s="702"/>
      <c r="B88" s="700"/>
      <c r="C88" s="136">
        <f>'патриотика0,3664'!A206</f>
        <v>0</v>
      </c>
      <c r="D88" s="254" t="str">
        <f>'патриотика0,3664'!B220</f>
        <v>шт</v>
      </c>
      <c r="E88" s="254">
        <f>'патриотика0,3664'!D206</f>
        <v>76.944000000000003</v>
      </c>
    </row>
    <row r="89" spans="1:5" ht="15" hidden="1" customHeight="1" x14ac:dyDescent="0.25">
      <c r="A89" s="702"/>
      <c r="B89" s="700"/>
      <c r="C89" s="136">
        <f>'патриотика0,3664'!A207</f>
        <v>0</v>
      </c>
      <c r="D89" s="254" t="str">
        <f>'патриотика0,3664'!B222</f>
        <v>шт</v>
      </c>
      <c r="E89" s="254">
        <f>'патриотика0,3664'!D207</f>
        <v>76.944000000000003</v>
      </c>
    </row>
    <row r="90" spans="1:5" ht="15" hidden="1" customHeight="1" x14ac:dyDescent="0.25">
      <c r="A90" s="702"/>
      <c r="B90" s="700"/>
      <c r="C90" s="136">
        <f>'патриотика0,3664'!A208</f>
        <v>0</v>
      </c>
      <c r="D90" s="254" t="str">
        <f>'патриотика0,3664'!B223</f>
        <v>шт</v>
      </c>
      <c r="E90" s="254">
        <f>'патриотика0,3664'!D208</f>
        <v>76.944000000000003</v>
      </c>
    </row>
    <row r="91" spans="1:5" ht="15" hidden="1" customHeight="1" x14ac:dyDescent="0.25">
      <c r="A91" s="702"/>
      <c r="B91" s="700"/>
      <c r="C91" s="136">
        <f>'патриотика0,3664'!A209</f>
        <v>0</v>
      </c>
      <c r="D91" s="254" t="str">
        <f>'патриотика0,3664'!B224</f>
        <v>шт</v>
      </c>
      <c r="E91" s="254">
        <f>'патриотика0,3664'!D209</f>
        <v>76.944000000000003</v>
      </c>
    </row>
    <row r="92" spans="1:5" ht="12" customHeight="1" x14ac:dyDescent="0.25">
      <c r="A92" s="702"/>
      <c r="B92" s="700"/>
      <c r="C92" s="706" t="s">
        <v>138</v>
      </c>
      <c r="D92" s="707"/>
      <c r="E92" s="708"/>
    </row>
    <row r="93" spans="1:5" ht="14.45" customHeight="1" x14ac:dyDescent="0.25">
      <c r="A93" s="702"/>
      <c r="B93" s="700"/>
      <c r="C93" s="137" t="str">
        <f>'инновации+добровольчество0,3664'!A191</f>
        <v>переговоры по району, мин</v>
      </c>
      <c r="D93" s="99" t="s">
        <v>86</v>
      </c>
      <c r="E93" s="231">
        <f>'патриотика0,3664'!D158</f>
        <v>0</v>
      </c>
    </row>
    <row r="94" spans="1:5" ht="12" customHeight="1" x14ac:dyDescent="0.25">
      <c r="A94" s="702"/>
      <c r="B94" s="700"/>
      <c r="C94" s="137" t="str">
        <f>'инновации+добровольчество0,3664'!A192</f>
        <v>Переговоры за пределами района,мин</v>
      </c>
      <c r="D94" s="99" t="s">
        <v>22</v>
      </c>
      <c r="E94" s="231">
        <f>'патриотика0,3664'!D159</f>
        <v>13.74</v>
      </c>
    </row>
    <row r="95" spans="1:5" ht="12" customHeight="1" x14ac:dyDescent="0.25">
      <c r="A95" s="702"/>
      <c r="B95" s="700"/>
      <c r="C95" s="137" t="str">
        <f>'инновации+добровольчество0,3664'!A193</f>
        <v>Абоненская плата за услуги связи, номеров</v>
      </c>
      <c r="D95" s="99" t="s">
        <v>37</v>
      </c>
      <c r="E95" s="231">
        <f>'патриотика0,3664'!D160</f>
        <v>0.3664</v>
      </c>
    </row>
    <row r="96" spans="1:5" ht="12" customHeight="1" x14ac:dyDescent="0.25">
      <c r="A96" s="702"/>
      <c r="B96" s="700"/>
      <c r="C96" s="137" t="str">
        <f>'инновации+добровольчество0,3664'!A194</f>
        <v xml:space="preserve">Абоненская плата за услуги Интернет </v>
      </c>
      <c r="D96" s="99" t="s">
        <v>37</v>
      </c>
      <c r="E96" s="231">
        <f>'патриотика0,3664'!D161</f>
        <v>0.3664</v>
      </c>
    </row>
    <row r="97" spans="1:5" ht="12" customHeight="1" x14ac:dyDescent="0.25">
      <c r="A97" s="702"/>
      <c r="B97" s="700"/>
      <c r="C97" s="137" t="str">
        <f>'инновации+добровольчество0,3664'!A195</f>
        <v>Почтовые конверты</v>
      </c>
      <c r="D97" s="99" t="s">
        <v>38</v>
      </c>
      <c r="E97" s="231">
        <f>'патриотика0,3664'!D162</f>
        <v>0.3664</v>
      </c>
    </row>
    <row r="98" spans="1:5" ht="12" hidden="1" customHeight="1" x14ac:dyDescent="0.25">
      <c r="A98" s="702"/>
      <c r="B98" s="700"/>
      <c r="C98" s="137" t="e">
        <f>'инновации+добровольчество0,3664'!#REF!</f>
        <v>#REF!</v>
      </c>
      <c r="D98" s="99" t="s">
        <v>38</v>
      </c>
      <c r="E98" s="231" t="e">
        <f>'патриотика0,3664'!#REF!</f>
        <v>#REF!</v>
      </c>
    </row>
    <row r="99" spans="1:5" ht="12" hidden="1" customHeight="1" x14ac:dyDescent="0.25">
      <c r="A99" s="702"/>
      <c r="B99" s="700"/>
      <c r="C99" s="137" t="e">
        <f>'инновации+добровольчество0,3664'!#REF!</f>
        <v>#REF!</v>
      </c>
      <c r="D99" s="99" t="s">
        <v>22</v>
      </c>
      <c r="E99" s="231" t="e">
        <f>'патриотика0,3664'!#REF!</f>
        <v>#REF!</v>
      </c>
    </row>
    <row r="100" spans="1:5" ht="22.5" customHeight="1" x14ac:dyDescent="0.25">
      <c r="A100" s="702"/>
      <c r="B100" s="700"/>
      <c r="C100" s="685" t="s">
        <v>139</v>
      </c>
      <c r="D100" s="686"/>
      <c r="E100" s="687"/>
    </row>
    <row r="101" spans="1:5" ht="21" customHeight="1" x14ac:dyDescent="0.25">
      <c r="A101" s="702"/>
      <c r="B101" s="700"/>
      <c r="C101" s="108" t="str">
        <f>'натур показатели инновации+добр'!C84</f>
        <v>Заведующий МЦ</v>
      </c>
      <c r="D101" s="138" t="s">
        <v>143</v>
      </c>
      <c r="E101" s="221">
        <f>'патриотика0,3664'!D95</f>
        <v>0.3664</v>
      </c>
    </row>
    <row r="102" spans="1:5" ht="12" customHeight="1" x14ac:dyDescent="0.25">
      <c r="A102" s="702"/>
      <c r="B102" s="700"/>
      <c r="C102" s="118" t="s">
        <v>141</v>
      </c>
      <c r="D102" s="138" t="s">
        <v>134</v>
      </c>
      <c r="E102" s="365">
        <f>'патриотика0,3664'!D96</f>
        <v>0.3664</v>
      </c>
    </row>
    <row r="103" spans="1:5" ht="12" customHeight="1" x14ac:dyDescent="0.25">
      <c r="A103" s="702"/>
      <c r="B103" s="700"/>
      <c r="C103" s="118" t="s">
        <v>87</v>
      </c>
      <c r="D103" s="138" t="s">
        <v>134</v>
      </c>
      <c r="E103" s="365">
        <f>'патриотика0,3664'!D97</f>
        <v>0.1832</v>
      </c>
    </row>
    <row r="104" spans="1:5" ht="12" customHeight="1" x14ac:dyDescent="0.25">
      <c r="A104" s="702"/>
      <c r="B104" s="700"/>
      <c r="C104" s="118" t="s">
        <v>142</v>
      </c>
      <c r="D104" s="138" t="s">
        <v>134</v>
      </c>
      <c r="E104" s="365">
        <f>'патриотика0,3664'!D98</f>
        <v>0.3664</v>
      </c>
    </row>
    <row r="105" spans="1:5" ht="12" customHeight="1" x14ac:dyDescent="0.25">
      <c r="A105" s="702"/>
      <c r="B105" s="700"/>
      <c r="C105" s="539" t="s">
        <v>146</v>
      </c>
      <c r="D105" s="540"/>
      <c r="E105" s="541"/>
    </row>
    <row r="106" spans="1:5" ht="28.15" customHeight="1" x14ac:dyDescent="0.25">
      <c r="A106" s="702"/>
      <c r="B106" s="700"/>
      <c r="C106" s="450" t="str">
        <f>'инновации+добровольчество0,3664'!A161</f>
        <v>Пособие по уходу за ребенком до 3-х лет</v>
      </c>
      <c r="D106" s="120" t="s">
        <v>122</v>
      </c>
      <c r="E106" s="232">
        <f>E101</f>
        <v>0.3664</v>
      </c>
    </row>
    <row r="107" spans="1:5" ht="25.9" hidden="1" customHeight="1" x14ac:dyDescent="0.25">
      <c r="A107" s="702"/>
      <c r="B107" s="700"/>
      <c r="C107" s="685" t="s">
        <v>147</v>
      </c>
      <c r="D107" s="686"/>
      <c r="E107" s="687"/>
    </row>
    <row r="108" spans="1:5" ht="40.15" hidden="1" customHeight="1" x14ac:dyDescent="0.25">
      <c r="A108" s="702"/>
      <c r="B108" s="700"/>
      <c r="C108" s="119" t="s">
        <v>196</v>
      </c>
      <c r="D108" s="99" t="s">
        <v>39</v>
      </c>
      <c r="E108" s="229">
        <f>'патриотика0,3664'!E149</f>
        <v>27.846399999999999</v>
      </c>
    </row>
    <row r="109" spans="1:5" ht="25.9" hidden="1" customHeight="1" x14ac:dyDescent="0.25">
      <c r="A109" s="702"/>
      <c r="B109" s="700"/>
      <c r="C109" s="119" t="s">
        <v>197</v>
      </c>
      <c r="D109" s="99" t="s">
        <v>39</v>
      </c>
      <c r="E109" s="229">
        <f>'патриотика0,3664'!E150</f>
        <v>6.9615999999999998</v>
      </c>
    </row>
    <row r="110" spans="1:5" ht="24" hidden="1" customHeight="1" x14ac:dyDescent="0.25">
      <c r="A110" s="702"/>
      <c r="B110" s="700"/>
      <c r="C110" s="119" t="s">
        <v>198</v>
      </c>
      <c r="D110" s="99" t="s">
        <v>39</v>
      </c>
      <c r="E110" s="229">
        <f>'патриотика0,3664'!E151</f>
        <v>20.884799999999998</v>
      </c>
    </row>
    <row r="111" spans="1:5" ht="21" customHeight="1" x14ac:dyDescent="0.25">
      <c r="A111" s="702"/>
      <c r="B111" s="700"/>
      <c r="C111" s="542" t="s">
        <v>148</v>
      </c>
      <c r="D111" s="543"/>
      <c r="E111" s="544"/>
    </row>
    <row r="112" spans="1:5" ht="18.600000000000001" customHeight="1" x14ac:dyDescent="0.25">
      <c r="A112" s="702"/>
      <c r="B112" s="700"/>
      <c r="C112" s="121" t="str">
        <f>'инновации+добровольчество0,3664'!A203</f>
        <v>Провоз груза 2000 кг (1 кг=9,50 руб)</v>
      </c>
      <c r="D112" s="122" t="s">
        <v>22</v>
      </c>
      <c r="E112" s="83">
        <f>'патриотика0,3664'!D170</f>
        <v>0.3664</v>
      </c>
    </row>
    <row r="113" spans="1:5" ht="12" customHeight="1" x14ac:dyDescent="0.25">
      <c r="A113" s="702"/>
      <c r="B113" s="700"/>
      <c r="C113" s="706" t="s">
        <v>149</v>
      </c>
      <c r="D113" s="707"/>
      <c r="E113" s="708"/>
    </row>
    <row r="114" spans="1:5" ht="14.45" customHeight="1" x14ac:dyDescent="0.25">
      <c r="A114" s="702"/>
      <c r="B114" s="700"/>
      <c r="C114" s="110" t="str">
        <f>'натур показатели инновации+добр'!C100</f>
        <v>Пиломатериал</v>
      </c>
      <c r="D114" s="67" t="str">
        <f>'натур показатели инновации+добр'!D100</f>
        <v>шт</v>
      </c>
      <c r="E114" s="167">
        <f>'патриотика0,3664'!D218</f>
        <v>2.5648</v>
      </c>
    </row>
    <row r="115" spans="1:5" ht="14.45" customHeight="1" x14ac:dyDescent="0.25">
      <c r="A115" s="702"/>
      <c r="B115" s="700"/>
      <c r="C115" s="110" t="str">
        <f>'натур показатели инновации+добр'!C101</f>
        <v>Тонеры для картриджей Kyocera</v>
      </c>
      <c r="D115" s="67" t="str">
        <f>'натур показатели инновации+добр'!D101</f>
        <v>шт</v>
      </c>
      <c r="E115" s="167">
        <f>'патриотика0,3664'!D219</f>
        <v>1.8320000000000001</v>
      </c>
    </row>
    <row r="116" spans="1:5" ht="15" customHeight="1" x14ac:dyDescent="0.25">
      <c r="A116" s="702"/>
      <c r="B116" s="700"/>
      <c r="C116" s="110" t="str">
        <f>'натур показатели инновации+добр'!C102</f>
        <v>Комплект тонеров для цветного принтера Canon</v>
      </c>
      <c r="D116" s="67" t="str">
        <f>'натур показатели инновации+добр'!D102</f>
        <v>шт</v>
      </c>
      <c r="E116" s="167">
        <f>'патриотика0,3664'!D220</f>
        <v>1.8320000000000001</v>
      </c>
    </row>
    <row r="117" spans="1:5" ht="16.5" customHeight="1" x14ac:dyDescent="0.25">
      <c r="A117" s="702"/>
      <c r="B117" s="700"/>
      <c r="C117" s="110" t="str">
        <f>'натур показатели инновации+добр'!C103</f>
        <v>Комплект тонера для цветного принтера Hp</v>
      </c>
      <c r="D117" s="67" t="str">
        <f>'натур показатели инновации+добр'!D103</f>
        <v>шт</v>
      </c>
      <c r="E117" s="167">
        <f>'патриотика0,3664'!D221</f>
        <v>0.73280000000000001</v>
      </c>
    </row>
    <row r="118" spans="1:5" ht="12" customHeight="1" x14ac:dyDescent="0.25">
      <c r="A118" s="702"/>
      <c r="B118" s="700"/>
      <c r="C118" s="110" t="str">
        <f>'натур показатели инновации+добр'!C104</f>
        <v>Флеш накопители  16 гб</v>
      </c>
      <c r="D118" s="67" t="str">
        <f>'натур показатели инновации+добр'!D104</f>
        <v>шт</v>
      </c>
      <c r="E118" s="167">
        <f>'патриотика0,3664'!D222</f>
        <v>2.5648</v>
      </c>
    </row>
    <row r="119" spans="1:5" ht="12" customHeight="1" x14ac:dyDescent="0.25">
      <c r="A119" s="702"/>
      <c r="B119" s="700"/>
      <c r="C119" s="110" t="str">
        <f>'натур показатели инновации+добр'!C105</f>
        <v>Флеш накопители  64 гб</v>
      </c>
      <c r="D119" s="67" t="str">
        <f>'натур показатели инновации+добр'!D105</f>
        <v>шт</v>
      </c>
      <c r="E119" s="167">
        <f>'патриотика0,3664'!D223</f>
        <v>1.8320000000000001</v>
      </c>
    </row>
    <row r="120" spans="1:5" ht="12" customHeight="1" x14ac:dyDescent="0.25">
      <c r="A120" s="702"/>
      <c r="B120" s="700"/>
      <c r="C120" s="110" t="str">
        <f>'натур показатели инновации+добр'!C106</f>
        <v>Мышь USB</v>
      </c>
      <c r="D120" s="67" t="str">
        <f>'натур показатели инновации+добр'!D106</f>
        <v>шт</v>
      </c>
      <c r="E120" s="167">
        <f>'патриотика0,3664'!D224</f>
        <v>1.4656</v>
      </c>
    </row>
    <row r="121" spans="1:5" ht="12" customHeight="1" x14ac:dyDescent="0.25">
      <c r="A121" s="702"/>
      <c r="B121" s="700"/>
      <c r="C121" s="110" t="str">
        <f>'натур показатели инновации+добр'!C107</f>
        <v xml:space="preserve">Мешки для мусора </v>
      </c>
      <c r="D121" s="67" t="str">
        <f>'натур показатели инновации+добр'!D107</f>
        <v>шт</v>
      </c>
      <c r="E121" s="167">
        <f>'патриотика0,3664'!D225</f>
        <v>36.64</v>
      </c>
    </row>
    <row r="122" spans="1:5" ht="12" customHeight="1" x14ac:dyDescent="0.25">
      <c r="A122" s="702"/>
      <c r="B122" s="700"/>
      <c r="C122" s="110" t="str">
        <f>'натур показатели инновации+добр'!C108</f>
        <v>Жидкое мыло</v>
      </c>
      <c r="D122" s="67" t="str">
        <f>'натур показатели инновации+добр'!D108</f>
        <v>шт</v>
      </c>
      <c r="E122" s="167">
        <f>'патриотика0,3664'!D226</f>
        <v>5.4960000000000004</v>
      </c>
    </row>
    <row r="123" spans="1:5" ht="22.15" customHeight="1" x14ac:dyDescent="0.25">
      <c r="A123" s="702"/>
      <c r="B123" s="700"/>
      <c r="C123" s="110" t="str">
        <f>'натур показатели инновации+добр'!C109</f>
        <v>Туалетная бумага</v>
      </c>
      <c r="D123" s="67" t="str">
        <f>'натур показатели инновации+добр'!D109</f>
        <v>шт</v>
      </c>
      <c r="E123" s="167">
        <f>'патриотика0,3664'!D227</f>
        <v>36.64</v>
      </c>
    </row>
    <row r="124" spans="1:5" ht="12" customHeight="1" x14ac:dyDescent="0.25">
      <c r="A124" s="702"/>
      <c r="B124" s="700"/>
      <c r="C124" s="110" t="str">
        <f>'натур показатели инновации+добр'!C110</f>
        <v>Тряпки для мытья</v>
      </c>
      <c r="D124" s="67" t="str">
        <f>'натур показатели инновации+добр'!D110</f>
        <v>шт</v>
      </c>
      <c r="E124" s="167">
        <f>'патриотика0,3664'!D228</f>
        <v>14.656000000000001</v>
      </c>
    </row>
    <row r="125" spans="1:5" ht="22.15" customHeight="1" x14ac:dyDescent="0.25">
      <c r="A125" s="702"/>
      <c r="B125" s="700"/>
      <c r="C125" s="110" t="str">
        <f>'натур показатели инновации+добр'!C111</f>
        <v>Бытовая химия</v>
      </c>
      <c r="D125" s="67" t="str">
        <f>'натур показатели инновации+добр'!D111</f>
        <v>шт</v>
      </c>
      <c r="E125" s="167">
        <f>'патриотика0,3664'!D229</f>
        <v>7.3280000000000003</v>
      </c>
    </row>
    <row r="126" spans="1:5" ht="15.75" customHeight="1" x14ac:dyDescent="0.25">
      <c r="A126" s="702"/>
      <c r="B126" s="700"/>
      <c r="C126" s="110" t="str">
        <f>'натур показатели инновации+добр'!C112</f>
        <v>Фанера</v>
      </c>
      <c r="D126" s="67" t="str">
        <f>'натур показатели инновации+добр'!D112</f>
        <v>шт</v>
      </c>
      <c r="E126" s="167">
        <f>'патриотика0,3664'!D230</f>
        <v>10.992000000000001</v>
      </c>
    </row>
    <row r="127" spans="1:5" ht="13.5" customHeight="1" x14ac:dyDescent="0.25">
      <c r="A127" s="702"/>
      <c r="B127" s="700"/>
      <c r="C127" s="110" t="str">
        <f>'натур показатели инновации+добр'!C113</f>
        <v>Антифриз</v>
      </c>
      <c r="D127" s="67" t="str">
        <f>'натур показатели инновации+добр'!D113</f>
        <v>шт</v>
      </c>
      <c r="E127" s="167">
        <f>'патриотика0,3664'!D231</f>
        <v>7.3280000000000003</v>
      </c>
    </row>
    <row r="128" spans="1:5" ht="12" customHeight="1" x14ac:dyDescent="0.25">
      <c r="A128" s="702"/>
      <c r="B128" s="700"/>
      <c r="C128" s="110" t="str">
        <f>'натур показатели инновации+добр'!C114</f>
        <v>Баннера</v>
      </c>
      <c r="D128" s="67" t="str">
        <f>'натур показатели инновации+добр'!D114</f>
        <v>шт</v>
      </c>
      <c r="E128" s="167">
        <f>'патриотика0,3664'!D232</f>
        <v>1.8320000000000001</v>
      </c>
    </row>
    <row r="129" spans="1:5" ht="12" customHeight="1" x14ac:dyDescent="0.25">
      <c r="A129" s="702"/>
      <c r="B129" s="700"/>
      <c r="C129" s="110" t="str">
        <f>'натур показатели инновации+добр'!C115</f>
        <v>Гвозди</v>
      </c>
      <c r="D129" s="67" t="str">
        <f>'натур показатели инновации+добр'!D115</f>
        <v>шт</v>
      </c>
      <c r="E129" s="167">
        <f>'патриотика0,3664'!D233</f>
        <v>7.3280000000000003</v>
      </c>
    </row>
    <row r="130" spans="1:5" ht="12" customHeight="1" x14ac:dyDescent="0.25">
      <c r="A130" s="702"/>
      <c r="B130" s="700"/>
      <c r="C130" s="110" t="str">
        <f>'натур показатели инновации+добр'!C116</f>
        <v>Саморезы</v>
      </c>
      <c r="D130" s="67" t="str">
        <f>'натур показатели инновации+добр'!D116</f>
        <v>шт</v>
      </c>
      <c r="E130" s="167">
        <f>'патриотика0,3664'!D234</f>
        <v>18.32</v>
      </c>
    </row>
    <row r="131" spans="1:5" ht="12" customHeight="1" x14ac:dyDescent="0.25">
      <c r="A131" s="702"/>
      <c r="B131" s="700"/>
      <c r="C131" s="110" t="str">
        <f>'натур показатели инновации+добр'!C117</f>
        <v>Инструмент металлический ручной</v>
      </c>
      <c r="D131" s="67" t="str">
        <f>'натур показатели инновации+добр'!D117</f>
        <v>шт</v>
      </c>
      <c r="E131" s="167">
        <f>'патриотика0,3664'!D235</f>
        <v>1.8320000000000001</v>
      </c>
    </row>
    <row r="132" spans="1:5" ht="12" customHeight="1" x14ac:dyDescent="0.25">
      <c r="A132" s="702"/>
      <c r="B132" s="700"/>
      <c r="C132" s="110" t="str">
        <f>'натур показатели инновации+добр'!C118</f>
        <v>Краска эмаль</v>
      </c>
      <c r="D132" s="67" t="str">
        <f>'натур показатели инновации+добр'!D118</f>
        <v>шт</v>
      </c>
      <c r="E132" s="167">
        <f>'патриотика0,3664'!D236</f>
        <v>10.992000000000001</v>
      </c>
    </row>
    <row r="133" spans="1:5" ht="12" customHeight="1" x14ac:dyDescent="0.25">
      <c r="A133" s="702"/>
      <c r="B133" s="700"/>
      <c r="C133" s="110" t="str">
        <f>'натур показатели инновации+добр'!C119</f>
        <v>Краска ВДН</v>
      </c>
      <c r="D133" s="67" t="str">
        <f>'натур показатели инновации+добр'!D119</f>
        <v>шт</v>
      </c>
      <c r="E133" s="167">
        <f>'патриотика0,3664'!D237</f>
        <v>3.6640000000000001</v>
      </c>
    </row>
    <row r="134" spans="1:5" ht="12" customHeight="1" x14ac:dyDescent="0.25">
      <c r="A134" s="702"/>
      <c r="B134" s="700"/>
      <c r="C134" s="110" t="str">
        <f>'натур показатели инновации+добр'!C120</f>
        <v>Кисти</v>
      </c>
      <c r="D134" s="67" t="str">
        <f>'натур показатели инновации+добр'!D120</f>
        <v>шт</v>
      </c>
      <c r="E134" s="167">
        <f>'патриотика0,3664'!D238</f>
        <v>14.656000000000001</v>
      </c>
    </row>
    <row r="135" spans="1:5" ht="12" customHeight="1" x14ac:dyDescent="0.25">
      <c r="A135" s="702"/>
      <c r="B135" s="700"/>
      <c r="C135" s="110" t="str">
        <f>'натур показатели инновации+добр'!C121</f>
        <v>Перчатка пвх</v>
      </c>
      <c r="D135" s="67" t="str">
        <f>'натур показатели инновации+добр'!D121</f>
        <v>шт</v>
      </c>
      <c r="E135" s="167">
        <f>'патриотика0,3664'!D239</f>
        <v>36.64</v>
      </c>
    </row>
    <row r="136" spans="1:5" ht="12" customHeight="1" x14ac:dyDescent="0.25">
      <c r="A136" s="702"/>
      <c r="B136" s="700"/>
      <c r="C136" s="110" t="str">
        <f>'натур показатели инновации+добр'!C122</f>
        <v>краска кудо</v>
      </c>
      <c r="D136" s="67" t="str">
        <f>'натур показатели инновации+добр'!D122</f>
        <v>шт</v>
      </c>
      <c r="E136" s="167">
        <f>'патриотика0,3664'!D240</f>
        <v>10.992000000000001</v>
      </c>
    </row>
    <row r="137" spans="1:5" ht="12" customHeight="1" x14ac:dyDescent="0.25">
      <c r="A137" s="702"/>
      <c r="B137" s="700"/>
      <c r="C137" s="110" t="str">
        <f>'натур показатели инновации+добр'!C123</f>
        <v>Валик+ванночка</v>
      </c>
      <c r="D137" s="67" t="str">
        <f>'натур показатели инновации+добр'!D123</f>
        <v>шт</v>
      </c>
      <c r="E137" s="167">
        <f>'патриотика0,3664'!D241</f>
        <v>3.6640000000000001</v>
      </c>
    </row>
    <row r="138" spans="1:5" ht="12" customHeight="1" x14ac:dyDescent="0.25">
      <c r="A138" s="702"/>
      <c r="B138" s="700"/>
      <c r="C138" s="110" t="str">
        <f>'натур показатели инновации+добр'!C124</f>
        <v>Ножницыы</v>
      </c>
      <c r="D138" s="67" t="str">
        <f>'натур показатели инновации+добр'!D124</f>
        <v>шт</v>
      </c>
      <c r="E138" s="167">
        <f>'патриотика0,3664'!D242</f>
        <v>3.6640000000000001</v>
      </c>
    </row>
    <row r="139" spans="1:5" ht="12" customHeight="1" x14ac:dyDescent="0.25">
      <c r="A139" s="702"/>
      <c r="B139" s="700"/>
      <c r="C139" s="110" t="str">
        <f>'натур показатели инновации+добр'!C125</f>
        <v>Канцелярские расходники</v>
      </c>
      <c r="D139" s="67" t="str">
        <f>'натур показатели инновации+добр'!D125</f>
        <v>шт</v>
      </c>
      <c r="E139" s="167">
        <f>'патриотика0,3664'!D243</f>
        <v>36.64</v>
      </c>
    </row>
    <row r="140" spans="1:5" ht="12" customHeight="1" x14ac:dyDescent="0.25">
      <c r="A140" s="702"/>
      <c r="B140" s="700"/>
      <c r="C140" s="110" t="str">
        <f>'натур показатели инновации+добр'!C126</f>
        <v>Канцелярия (ручки, карандаши)</v>
      </c>
      <c r="D140" s="67" t="str">
        <f>'натур показатели инновации+добр'!D126</f>
        <v>шт</v>
      </c>
      <c r="E140" s="167">
        <f>'патриотика0,3664'!D244</f>
        <v>36.64</v>
      </c>
    </row>
    <row r="141" spans="1:5" ht="12" customHeight="1" x14ac:dyDescent="0.25">
      <c r="A141" s="702"/>
      <c r="B141" s="700"/>
      <c r="C141" s="110" t="str">
        <f>'натур показатели инновации+добр'!C127</f>
        <v>Офисные принадлежности (папки, скоросшиватели, файлы)</v>
      </c>
      <c r="D141" s="67" t="str">
        <f>'натур показатели инновации+добр'!D127</f>
        <v>шт</v>
      </c>
      <c r="E141" s="167">
        <f>'патриотика0,3664'!D245</f>
        <v>36.64</v>
      </c>
    </row>
    <row r="142" spans="1:5" ht="12" customHeight="1" x14ac:dyDescent="0.25">
      <c r="A142" s="702"/>
      <c r="B142" s="700"/>
      <c r="C142" s="110" t="str">
        <f>'натур показатели инновации+добр'!C128</f>
        <v>Лампы</v>
      </c>
      <c r="D142" s="67" t="str">
        <f>'натур показатели инновации+добр'!D128</f>
        <v>шт</v>
      </c>
      <c r="E142" s="167">
        <f>'патриотика0,3664'!D246</f>
        <v>18.32</v>
      </c>
    </row>
    <row r="143" spans="1:5" ht="12" customHeight="1" x14ac:dyDescent="0.25">
      <c r="A143" s="702"/>
      <c r="B143" s="700"/>
      <c r="C143" s="110" t="str">
        <f>'натур показатели инновации+добр'!C129</f>
        <v>Батерейки</v>
      </c>
      <c r="D143" s="67" t="str">
        <f>'натур показатели инновации+добр'!D129</f>
        <v>шт</v>
      </c>
      <c r="E143" s="167">
        <f>'патриотика0,3664'!D247</f>
        <v>73.28</v>
      </c>
    </row>
    <row r="144" spans="1:5" ht="12" customHeight="1" x14ac:dyDescent="0.25">
      <c r="A144" s="702"/>
      <c r="B144" s="700"/>
      <c r="C144" s="110" t="str">
        <f>'натур показатели инновации+добр'!C130</f>
        <v>Бумага А4</v>
      </c>
      <c r="D144" s="67" t="str">
        <f>'натур показатели инновации+добр'!D130</f>
        <v>шт</v>
      </c>
      <c r="E144" s="167">
        <f>'патриотика0,3664'!D248</f>
        <v>36.64</v>
      </c>
    </row>
    <row r="145" spans="1:5" ht="12" customHeight="1" x14ac:dyDescent="0.25">
      <c r="A145" s="702"/>
      <c r="B145" s="700"/>
      <c r="C145" s="110" t="str">
        <f>'натур показатели инновации+добр'!C131</f>
        <v>Грабли, лопаты</v>
      </c>
      <c r="D145" s="67" t="str">
        <f>'натур показатели инновации+добр'!D131</f>
        <v>шт</v>
      </c>
      <c r="E145" s="167">
        <f>'патриотика0,3664'!D249</f>
        <v>3.6640000000000001</v>
      </c>
    </row>
    <row r="146" spans="1:5" ht="12" customHeight="1" x14ac:dyDescent="0.25">
      <c r="A146" s="702"/>
      <c r="B146" s="700"/>
      <c r="C146" s="110" t="str">
        <f>'натур показатели инновации+добр'!C132</f>
        <v>ГСМ УАЗ (Масло двигатель)</v>
      </c>
      <c r="D146" s="67" t="str">
        <f>'натур показатели инновации+добр'!D132</f>
        <v>шт</v>
      </c>
      <c r="E146" s="167">
        <f>'патриотика0,3664'!D250</f>
        <v>7.3280000000000003</v>
      </c>
    </row>
    <row r="147" spans="1:5" ht="12" customHeight="1" x14ac:dyDescent="0.25">
      <c r="A147" s="702"/>
      <c r="B147" s="700"/>
      <c r="C147" s="110" t="str">
        <f>'натур показатели инновации+добр'!C133</f>
        <v>ГСМ Бензин</v>
      </c>
      <c r="D147" s="67" t="str">
        <f>'натур показатели инновации+добр'!D133</f>
        <v>шт</v>
      </c>
      <c r="E147" s="167">
        <f>'патриотика0,3664'!D251</f>
        <v>952.64</v>
      </c>
    </row>
    <row r="148" spans="1:5" ht="12" hidden="1" customHeight="1" x14ac:dyDescent="0.25">
      <c r="A148" s="702"/>
      <c r="B148" s="700"/>
      <c r="C148" s="110">
        <f>'натур показатели инновации+добр'!C134</f>
        <v>0</v>
      </c>
      <c r="D148" s="67" t="str">
        <f>'натур показатели инновации+добр'!D134</f>
        <v>шт</v>
      </c>
      <c r="E148" s="167">
        <f>'патриотика0,3664'!D252</f>
        <v>0.36899999999999999</v>
      </c>
    </row>
    <row r="149" spans="1:5" ht="12" hidden="1" customHeight="1" x14ac:dyDescent="0.25">
      <c r="A149" s="702"/>
      <c r="B149" s="700"/>
      <c r="C149" s="110">
        <f>'натур показатели инновации+добр'!C135</f>
        <v>0</v>
      </c>
      <c r="D149" s="67" t="str">
        <f>'натур показатели инновации+добр'!D135</f>
        <v>шт</v>
      </c>
      <c r="E149" s="167">
        <f>'патриотика0,3664'!D253</f>
        <v>11.808</v>
      </c>
    </row>
    <row r="150" spans="1:5" ht="12" hidden="1" customHeight="1" x14ac:dyDescent="0.25">
      <c r="A150" s="702"/>
      <c r="B150" s="700"/>
      <c r="C150" s="110">
        <f>'натур показатели инновации+добр'!C136</f>
        <v>0</v>
      </c>
      <c r="D150" s="67" t="str">
        <f>'натур показатели инновации+добр'!D136</f>
        <v>шт</v>
      </c>
      <c r="E150" s="167">
        <f>'патриотика0,3664'!D254</f>
        <v>2.5830000000000002</v>
      </c>
    </row>
    <row r="151" spans="1:5" ht="12" hidden="1" customHeight="1" x14ac:dyDescent="0.25">
      <c r="A151" s="702"/>
      <c r="B151" s="700"/>
      <c r="C151" s="110">
        <f>'натур показатели инновации+добр'!C137</f>
        <v>0</v>
      </c>
      <c r="D151" s="67" t="str">
        <f>'натур показатели инновации+добр'!D137</f>
        <v>шт</v>
      </c>
      <c r="E151" s="167">
        <f>'патриотика0,3664'!D255</f>
        <v>0.36899999999999999</v>
      </c>
    </row>
    <row r="152" spans="1:5" ht="12" hidden="1" customHeight="1" x14ac:dyDescent="0.25">
      <c r="A152" s="702"/>
      <c r="B152" s="700"/>
      <c r="C152" s="110">
        <f>'натур показатели инновации+добр'!C138</f>
        <v>0</v>
      </c>
      <c r="D152" s="67" t="str">
        <f>'натур показатели инновации+добр'!D138</f>
        <v>шт</v>
      </c>
      <c r="E152" s="167">
        <f>'патриотика0,3664'!D256</f>
        <v>0.36899999999999999</v>
      </c>
    </row>
    <row r="153" spans="1:5" ht="12" hidden="1" customHeight="1" x14ac:dyDescent="0.25">
      <c r="A153" s="702"/>
      <c r="B153" s="700"/>
      <c r="C153" s="110">
        <f>'натур показатели инновации+добр'!C139</f>
        <v>0</v>
      </c>
      <c r="D153" s="67" t="str">
        <f>'натур показатели инновации+добр'!D139</f>
        <v>шт</v>
      </c>
      <c r="E153" s="167">
        <f>'патриотика0,3664'!D257</f>
        <v>0.36899999999999999</v>
      </c>
    </row>
    <row r="154" spans="1:5" ht="12" hidden="1" customHeight="1" x14ac:dyDescent="0.25">
      <c r="A154" s="702"/>
      <c r="B154" s="700"/>
      <c r="C154" s="110">
        <f>'натур показатели инновации+добр'!C140</f>
        <v>0</v>
      </c>
      <c r="D154" s="67" t="str">
        <f>'натур показатели инновации+добр'!D140</f>
        <v>шт</v>
      </c>
      <c r="E154" s="167">
        <f>'патриотика0,3664'!D258</f>
        <v>3.69</v>
      </c>
    </row>
    <row r="155" spans="1:5" ht="12" hidden="1" customHeight="1" x14ac:dyDescent="0.25">
      <c r="A155" s="702"/>
      <c r="B155" s="700"/>
      <c r="C155" s="110">
        <f>'натур показатели инновации+добр'!C141</f>
        <v>0</v>
      </c>
      <c r="D155" s="67" t="str">
        <f>'натур показатели инновации+добр'!D141</f>
        <v>шт</v>
      </c>
      <c r="E155" s="167">
        <f>'патриотика0,3664'!D259</f>
        <v>7.38</v>
      </c>
    </row>
    <row r="156" spans="1:5" ht="12" hidden="1" customHeight="1" x14ac:dyDescent="0.25">
      <c r="A156" s="702"/>
      <c r="B156" s="700"/>
      <c r="C156" s="110">
        <f>'натур показатели инновации+добр'!C142</f>
        <v>0</v>
      </c>
      <c r="D156" s="67" t="str">
        <f>'натур показатели инновации+добр'!D142</f>
        <v>шт</v>
      </c>
      <c r="E156" s="167">
        <f>'патриотика0,3664'!D260</f>
        <v>913.75470000000007</v>
      </c>
    </row>
    <row r="157" spans="1:5" ht="12" hidden="1" customHeight="1" x14ac:dyDescent="0.25">
      <c r="A157" s="702"/>
      <c r="B157" s="700"/>
      <c r="C157" s="110">
        <f>'натур показатели инновации+добр'!C143</f>
        <v>0</v>
      </c>
      <c r="D157" s="67">
        <f>'натур показатели инновации+добр'!D143</f>
        <v>0</v>
      </c>
      <c r="E157" s="167">
        <f>'патриотика0,3664'!D261</f>
        <v>10.992000000000001</v>
      </c>
    </row>
    <row r="158" spans="1:5" ht="12" hidden="1" customHeight="1" x14ac:dyDescent="0.25">
      <c r="A158" s="702"/>
      <c r="B158" s="700"/>
      <c r="C158" s="110">
        <f>'натур показатели инновации+добр'!C144</f>
        <v>0</v>
      </c>
      <c r="D158" s="67">
        <f>'натур показатели инновации+добр'!D144</f>
        <v>0</v>
      </c>
      <c r="E158" s="167">
        <f>'патриотика0,3664'!D262</f>
        <v>1.8320000000000001</v>
      </c>
    </row>
    <row r="159" spans="1:5" ht="12" hidden="1" customHeight="1" x14ac:dyDescent="0.25">
      <c r="A159" s="702"/>
      <c r="B159" s="700"/>
      <c r="C159" s="110">
        <f>'натур показатели инновации+добр'!C145</f>
        <v>0</v>
      </c>
      <c r="D159" s="67">
        <f>'натур показатели инновации+добр'!D145</f>
        <v>0</v>
      </c>
      <c r="E159" s="167">
        <f>'патриотика0,3664'!D263</f>
        <v>7.3280000000000003</v>
      </c>
    </row>
    <row r="160" spans="1:5" ht="12" hidden="1" customHeight="1" x14ac:dyDescent="0.25">
      <c r="A160" s="702"/>
      <c r="B160" s="700"/>
      <c r="C160" s="110">
        <f>'натур показатели инновации+добр'!C146</f>
        <v>0</v>
      </c>
      <c r="D160" s="67">
        <f>'натур показатели инновации+добр'!D146</f>
        <v>0</v>
      </c>
      <c r="E160" s="167">
        <f>'патриотика0,3664'!D264</f>
        <v>14.656000000000001</v>
      </c>
    </row>
    <row r="161" spans="1:5" ht="12" hidden="1" customHeight="1" x14ac:dyDescent="0.25">
      <c r="A161" s="702"/>
      <c r="B161" s="700"/>
      <c r="C161" s="110">
        <f>'натур показатели инновации+добр'!C147</f>
        <v>0</v>
      </c>
      <c r="D161" s="67">
        <f>'натур показатели инновации+добр'!D147</f>
        <v>0</v>
      </c>
      <c r="E161" s="167">
        <f>'патриотика0,3664'!D265</f>
        <v>3.6640000000000001</v>
      </c>
    </row>
    <row r="162" spans="1:5" ht="12" hidden="1" customHeight="1" x14ac:dyDescent="0.25">
      <c r="A162" s="702"/>
      <c r="B162" s="700"/>
      <c r="C162" s="110">
        <f>'натур показатели инновации+добр'!C148</f>
        <v>0</v>
      </c>
      <c r="D162" s="67">
        <f>'натур показатели инновации+добр'!D148</f>
        <v>0</v>
      </c>
      <c r="E162" s="167">
        <f>'патриотика0,3664'!D266</f>
        <v>3.6640000000000001</v>
      </c>
    </row>
    <row r="163" spans="1:5" ht="12" hidden="1" customHeight="1" x14ac:dyDescent="0.25">
      <c r="A163" s="702"/>
      <c r="B163" s="700"/>
      <c r="C163" s="110">
        <f>'натур показатели инновации+добр'!C149</f>
        <v>0</v>
      </c>
      <c r="D163" s="67">
        <f>'натур показатели инновации+добр'!D149</f>
        <v>0</v>
      </c>
      <c r="E163" s="167">
        <f>'патриотика0,3664'!D267</f>
        <v>3.6640000000000001</v>
      </c>
    </row>
    <row r="164" spans="1:5" ht="12" hidden="1" customHeight="1" x14ac:dyDescent="0.25">
      <c r="A164" s="702"/>
      <c r="B164" s="700"/>
      <c r="C164" s="110">
        <f>'натур показатели инновации+добр'!C150</f>
        <v>0</v>
      </c>
      <c r="D164" s="67">
        <f>'натур показатели инновации+добр'!D150</f>
        <v>0</v>
      </c>
      <c r="E164" s="167">
        <f>'патриотика0,3664'!D268</f>
        <v>10.992000000000001</v>
      </c>
    </row>
    <row r="165" spans="1:5" ht="12" hidden="1" customHeight="1" x14ac:dyDescent="0.25">
      <c r="A165" s="702"/>
      <c r="B165" s="700"/>
      <c r="C165" s="110">
        <f>'натур показатели инновации+добр'!C151</f>
        <v>0</v>
      </c>
      <c r="D165" s="67">
        <f>'натур показатели инновации+добр'!D151</f>
        <v>0</v>
      </c>
      <c r="E165" s="167">
        <f>'патриотика0,3664'!D269</f>
        <v>19.4192</v>
      </c>
    </row>
    <row r="166" spans="1:5" ht="12" hidden="1" customHeight="1" x14ac:dyDescent="0.25">
      <c r="A166" s="702"/>
      <c r="B166" s="700"/>
      <c r="C166" s="110">
        <f>'натур показатели инновации+добр'!C152</f>
        <v>0</v>
      </c>
      <c r="D166" s="67">
        <f>'натур показатели инновации+добр'!D152</f>
        <v>0</v>
      </c>
      <c r="E166" s="167">
        <f>'патриотика0,3664'!D270</f>
        <v>14.656000000000001</v>
      </c>
    </row>
    <row r="167" spans="1:5" ht="12" hidden="1" customHeight="1" x14ac:dyDescent="0.25">
      <c r="A167" s="702"/>
      <c r="B167" s="700"/>
      <c r="C167" s="110">
        <f>'натур показатели инновации+добр'!C153</f>
        <v>0</v>
      </c>
      <c r="D167" s="67">
        <f>'натур показатели инновации+добр'!D153</f>
        <v>0</v>
      </c>
      <c r="E167" s="167">
        <f>'патриотика0,3664'!D271</f>
        <v>18.32</v>
      </c>
    </row>
    <row r="168" spans="1:5" ht="12" hidden="1" customHeight="1" x14ac:dyDescent="0.25">
      <c r="A168" s="702"/>
      <c r="B168" s="700"/>
      <c r="C168" s="110">
        <f>'натур показатели инновации+добр'!C154</f>
        <v>0</v>
      </c>
      <c r="D168" s="67">
        <f>'натур показатели инновации+добр'!D154</f>
        <v>0</v>
      </c>
      <c r="E168" s="167">
        <f>'патриотика0,3664'!D272</f>
        <v>73.28</v>
      </c>
    </row>
    <row r="169" spans="1:5" ht="12" hidden="1" customHeight="1" x14ac:dyDescent="0.25">
      <c r="A169" s="702"/>
      <c r="B169" s="700"/>
      <c r="C169" s="110">
        <f>'натур показатели инновации+добр'!C155</f>
        <v>0</v>
      </c>
      <c r="D169" s="67">
        <f>'натур показатели инновации+добр'!D155</f>
        <v>0</v>
      </c>
      <c r="E169" s="167">
        <f>'патриотика0,3664'!D273</f>
        <v>25.648</v>
      </c>
    </row>
    <row r="170" spans="1:5" ht="12" hidden="1" customHeight="1" x14ac:dyDescent="0.25">
      <c r="A170" s="702"/>
      <c r="B170" s="700"/>
      <c r="C170" s="110">
        <f>'натур показатели инновации+добр'!C156</f>
        <v>0</v>
      </c>
      <c r="D170" s="67">
        <f>'натур показатели инновации+добр'!D156</f>
        <v>0</v>
      </c>
      <c r="E170" s="167">
        <f>'патриотика0,3664'!D274</f>
        <v>3.6640000000000001</v>
      </c>
    </row>
    <row r="171" spans="1:5" ht="12" hidden="1" customHeight="1" x14ac:dyDescent="0.25">
      <c r="A171" s="702"/>
      <c r="B171" s="700"/>
      <c r="C171" s="110">
        <f>'натур показатели инновации+добр'!C157</f>
        <v>0</v>
      </c>
      <c r="D171" s="67">
        <f>'натур показатели инновации+добр'!D157</f>
        <v>0</v>
      </c>
      <c r="E171" s="167">
        <f>'патриотика0,3664'!D275</f>
        <v>3.6640000000000001</v>
      </c>
    </row>
    <row r="172" spans="1:5" ht="12" hidden="1" customHeight="1" x14ac:dyDescent="0.25">
      <c r="A172" s="702"/>
      <c r="B172" s="700"/>
      <c r="C172" s="110">
        <f>'натур показатели инновации+добр'!C158</f>
        <v>0</v>
      </c>
      <c r="D172" s="67">
        <f>'натур показатели инновации+добр'!D158</f>
        <v>0</v>
      </c>
      <c r="E172" s="167">
        <f>'патриотика0,3664'!D276</f>
        <v>1099.2</v>
      </c>
    </row>
    <row r="173" spans="1:5" ht="12" hidden="1" customHeight="1" x14ac:dyDescent="0.25">
      <c r="A173" s="702"/>
      <c r="B173" s="700"/>
      <c r="C173" s="110">
        <f>'натур показатели инновации+добр'!C159</f>
        <v>0</v>
      </c>
      <c r="D173" s="67">
        <f>'натур показатели инновации+добр'!D159</f>
        <v>0</v>
      </c>
      <c r="E173" s="167">
        <f>'патриотика0,3664'!D277</f>
        <v>0.3664</v>
      </c>
    </row>
    <row r="174" spans="1:5" ht="12" hidden="1" customHeight="1" x14ac:dyDescent="0.25">
      <c r="A174" s="702"/>
      <c r="B174" s="700"/>
      <c r="C174" s="110">
        <f>'натур показатели инновации+добр'!C160</f>
        <v>0</v>
      </c>
      <c r="D174" s="67">
        <f>'натур показатели инновации+добр'!D160</f>
        <v>0</v>
      </c>
      <c r="E174" s="167">
        <f>'патриотика0,3664'!D278</f>
        <v>0.3664</v>
      </c>
    </row>
    <row r="175" spans="1:5" ht="12" hidden="1" customHeight="1" x14ac:dyDescent="0.25">
      <c r="A175" s="702"/>
      <c r="B175" s="700"/>
      <c r="C175" s="110">
        <f>'натур показатели инновации+добр'!C161</f>
        <v>0</v>
      </c>
      <c r="D175" s="67">
        <f>'натур показатели инновации+добр'!D161</f>
        <v>0</v>
      </c>
      <c r="E175" s="167">
        <f>'патриотика0,3664'!D279</f>
        <v>0.3664</v>
      </c>
    </row>
    <row r="176" spans="1:5" ht="12" hidden="1" customHeight="1" x14ac:dyDescent="0.25">
      <c r="A176" s="702"/>
      <c r="B176" s="700"/>
      <c r="C176" s="110">
        <f>'натур показатели инновации+добр'!C162</f>
        <v>0</v>
      </c>
      <c r="D176" s="67">
        <f>'натур показатели инновации+добр'!D162</f>
        <v>0</v>
      </c>
      <c r="E176" s="167">
        <f>'патриотика0,3664'!D280</f>
        <v>0.3664</v>
      </c>
    </row>
    <row r="177" spans="1:5" ht="12" hidden="1" customHeight="1" x14ac:dyDescent="0.25">
      <c r="A177" s="702"/>
      <c r="B177" s="700"/>
      <c r="C177" s="110">
        <f>'натур показатели инновации+добр'!C163</f>
        <v>0</v>
      </c>
      <c r="D177" s="67">
        <f>'натур показатели инновации+добр'!D163</f>
        <v>0</v>
      </c>
      <c r="E177" s="167">
        <f>'патриотика0,3664'!D281</f>
        <v>0.3664</v>
      </c>
    </row>
    <row r="178" spans="1:5" ht="12" hidden="1" customHeight="1" x14ac:dyDescent="0.25">
      <c r="A178" s="702"/>
      <c r="B178" s="700"/>
      <c r="C178" s="110">
        <f>'натур показатели инновации+добр'!C164</f>
        <v>0</v>
      </c>
      <c r="D178" s="67">
        <f>'натур показатели инновации+добр'!D164</f>
        <v>0</v>
      </c>
      <c r="E178" s="167">
        <f>'патриотика0,3664'!D282</f>
        <v>0.3664</v>
      </c>
    </row>
    <row r="179" spans="1:5" ht="12" hidden="1" customHeight="1" x14ac:dyDescent="0.25">
      <c r="A179" s="702"/>
      <c r="B179" s="700"/>
      <c r="C179" s="110">
        <f>'натур показатели инновации+добр'!C165</f>
        <v>0</v>
      </c>
      <c r="D179" s="67">
        <f>'натур показатели инновации+добр'!D165</f>
        <v>0</v>
      </c>
      <c r="E179" s="167">
        <f>'патриотика0,3664'!D283</f>
        <v>0.3664</v>
      </c>
    </row>
    <row r="180" spans="1:5" hidden="1" x14ac:dyDescent="0.25">
      <c r="A180" s="702"/>
      <c r="B180" s="700"/>
      <c r="C180" s="110">
        <f>'натур показатели инновации+добр'!C166</f>
        <v>0</v>
      </c>
      <c r="D180" s="67">
        <f>'натур показатели инновации+добр'!D166</f>
        <v>0</v>
      </c>
      <c r="E180" s="167">
        <f>'патриотика0,3664'!D284</f>
        <v>0.3664</v>
      </c>
    </row>
    <row r="181" spans="1:5" hidden="1" x14ac:dyDescent="0.25">
      <c r="A181" s="702"/>
      <c r="B181" s="700"/>
      <c r="C181" s="110">
        <f>'натур показатели инновации+добр'!C167</f>
        <v>0</v>
      </c>
      <c r="D181" s="67">
        <f>'натур показатели инновации+добр'!D167</f>
        <v>0</v>
      </c>
      <c r="E181" s="167">
        <f>'патриотика0,3664'!D285</f>
        <v>0.3664</v>
      </c>
    </row>
    <row r="182" spans="1:5" hidden="1" x14ac:dyDescent="0.25">
      <c r="A182" s="702"/>
      <c r="B182" s="700"/>
      <c r="C182" s="110">
        <f>'натур показатели инновации+добр'!C168</f>
        <v>0</v>
      </c>
      <c r="D182" s="67">
        <f>'натур показатели инновации+добр'!D168</f>
        <v>0</v>
      </c>
      <c r="E182" s="167">
        <f>'патриотика0,3664'!D286</f>
        <v>0.3664</v>
      </c>
    </row>
    <row r="183" spans="1:5" hidden="1" x14ac:dyDescent="0.25">
      <c r="A183" s="702"/>
      <c r="B183" s="700"/>
      <c r="C183" s="110">
        <f>'натур показатели инновации+добр'!C169</f>
        <v>0</v>
      </c>
      <c r="D183" s="67">
        <f>'натур показатели инновации+добр'!D169</f>
        <v>0</v>
      </c>
      <c r="E183" s="167">
        <f>'патриотика0,3664'!D287</f>
        <v>0.3664</v>
      </c>
    </row>
    <row r="184" spans="1:5" hidden="1" x14ac:dyDescent="0.25">
      <c r="A184" s="702"/>
      <c r="B184" s="700"/>
      <c r="C184" s="110">
        <f>'натур показатели инновации+добр'!C170</f>
        <v>0</v>
      </c>
      <c r="D184" s="67">
        <f>'натур показатели инновации+добр'!D170</f>
        <v>0</v>
      </c>
      <c r="E184" s="167">
        <f>'патриотика0,3664'!D288</f>
        <v>0.3664</v>
      </c>
    </row>
    <row r="185" spans="1:5" hidden="1" x14ac:dyDescent="0.25">
      <c r="A185" s="702"/>
      <c r="B185" s="700"/>
      <c r="C185" s="110">
        <f>'натур показатели инновации+добр'!C171</f>
        <v>0</v>
      </c>
      <c r="D185" s="67">
        <f>'натур показатели инновации+добр'!D171</f>
        <v>0</v>
      </c>
      <c r="E185" s="167">
        <f>'патриотика0,3664'!D289</f>
        <v>0.3664</v>
      </c>
    </row>
    <row r="186" spans="1:5" hidden="1" x14ac:dyDescent="0.25">
      <c r="A186" s="702"/>
      <c r="B186" s="700"/>
      <c r="C186" s="110">
        <f>'натур показатели инновации+добр'!C172</f>
        <v>0</v>
      </c>
      <c r="D186" s="67">
        <f>'натур показатели инновации+добр'!D172</f>
        <v>0</v>
      </c>
      <c r="E186" s="167">
        <f>'патриотика0,3664'!D290</f>
        <v>0.3664</v>
      </c>
    </row>
    <row r="187" spans="1:5" hidden="1" x14ac:dyDescent="0.25">
      <c r="A187" s="702"/>
      <c r="B187" s="700"/>
      <c r="C187" s="110">
        <f>'натур показатели инновации+добр'!C173</f>
        <v>0</v>
      </c>
      <c r="D187" s="67">
        <f>'натур показатели инновации+добр'!D173</f>
        <v>0</v>
      </c>
      <c r="E187" s="167">
        <f>'патриотика0,3664'!D291</f>
        <v>0.3664</v>
      </c>
    </row>
    <row r="188" spans="1:5" hidden="1" x14ac:dyDescent="0.25">
      <c r="A188" s="702"/>
      <c r="B188" s="700"/>
      <c r="C188" s="110">
        <f>'натур показатели инновации+добр'!C174</f>
        <v>0</v>
      </c>
      <c r="D188" s="67">
        <f>'натур показатели инновации+добр'!D174</f>
        <v>0</v>
      </c>
      <c r="E188" s="167">
        <f>'патриотика0,3664'!D292</f>
        <v>0.3664</v>
      </c>
    </row>
    <row r="189" spans="1:5" hidden="1" x14ac:dyDescent="0.25">
      <c r="A189" s="702"/>
      <c r="B189" s="700"/>
      <c r="C189" s="110">
        <f>'натур показатели инновации+добр'!C175</f>
        <v>0</v>
      </c>
      <c r="D189" s="67">
        <f>'натур показатели инновации+добр'!D175</f>
        <v>0</v>
      </c>
      <c r="E189" s="167">
        <f>'патриотика0,3664'!D293</f>
        <v>0.3664</v>
      </c>
    </row>
    <row r="190" spans="1:5" hidden="1" x14ac:dyDescent="0.25">
      <c r="A190" s="702"/>
      <c r="B190" s="700"/>
      <c r="C190" s="110">
        <f>'натур показатели инновации+добр'!C176</f>
        <v>0</v>
      </c>
      <c r="D190" s="67">
        <f>'натур показатели инновации+добр'!D176</f>
        <v>0</v>
      </c>
      <c r="E190" s="167">
        <f>'патриотика0,3664'!D294</f>
        <v>0.3664</v>
      </c>
    </row>
    <row r="191" spans="1:5" hidden="1" x14ac:dyDescent="0.25">
      <c r="A191" s="702"/>
      <c r="B191" s="700"/>
      <c r="C191" s="110">
        <f>'натур показатели инновации+добр'!C177</f>
        <v>0</v>
      </c>
      <c r="D191" s="67">
        <f>'натур показатели инновации+добр'!D177</f>
        <v>0</v>
      </c>
      <c r="E191" s="167">
        <f>'патриотика0,3664'!D295</f>
        <v>0.3664</v>
      </c>
    </row>
    <row r="192" spans="1:5" ht="22.5" hidden="1" customHeight="1" x14ac:dyDescent="0.25">
      <c r="A192" s="702"/>
      <c r="B192" s="700"/>
      <c r="C192" s="110">
        <f>'натур показатели инновации+добр'!C178</f>
        <v>0</v>
      </c>
      <c r="D192" s="67">
        <f>'натур показатели инновации+добр'!D178</f>
        <v>0</v>
      </c>
      <c r="E192" s="167">
        <f>'патриотика0,3664'!D296</f>
        <v>0.3664</v>
      </c>
    </row>
    <row r="193" spans="1:5" hidden="1" x14ac:dyDescent="0.25">
      <c r="A193" s="702"/>
      <c r="B193" s="700"/>
      <c r="C193" s="110">
        <f>'натур показатели инновации+добр'!C179</f>
        <v>0</v>
      </c>
      <c r="D193" s="67">
        <f>'натур показатели инновации+добр'!D179</f>
        <v>0</v>
      </c>
      <c r="E193" s="167">
        <f>'патриотика0,3664'!D297</f>
        <v>0.3664</v>
      </c>
    </row>
    <row r="194" spans="1:5" hidden="1" x14ac:dyDescent="0.25">
      <c r="A194" s="702"/>
      <c r="B194" s="700"/>
      <c r="C194" s="110">
        <f>'натур показатели инновации+добр'!C180</f>
        <v>0</v>
      </c>
      <c r="D194" s="67">
        <f>'натур показатели инновации+добр'!D180</f>
        <v>0</v>
      </c>
      <c r="E194" s="167">
        <f>'патриотика0,3664'!D298</f>
        <v>0.3664</v>
      </c>
    </row>
    <row r="195" spans="1:5" hidden="1" x14ac:dyDescent="0.25">
      <c r="A195" s="702"/>
      <c r="B195" s="700"/>
      <c r="C195" s="110">
        <f>'натур показатели инновации+добр'!C181</f>
        <v>0</v>
      </c>
      <c r="D195" s="67">
        <f>'натур показатели инновации+добр'!D181</f>
        <v>0</v>
      </c>
      <c r="E195" s="167">
        <f>'патриотика0,3664'!D299</f>
        <v>0.3664</v>
      </c>
    </row>
    <row r="196" spans="1:5" hidden="1" x14ac:dyDescent="0.25">
      <c r="A196" s="702"/>
      <c r="B196" s="700"/>
      <c r="C196" s="110">
        <f>'натур показатели инновации+добр'!C182</f>
        <v>0</v>
      </c>
      <c r="D196" s="67">
        <f>'натур показатели инновации+добр'!D182</f>
        <v>0</v>
      </c>
      <c r="E196" s="167">
        <f>'патриотика0,3664'!D300</f>
        <v>0.3664</v>
      </c>
    </row>
    <row r="197" spans="1:5" hidden="1" x14ac:dyDescent="0.25">
      <c r="A197" s="702"/>
      <c r="B197" s="700"/>
      <c r="C197" s="110">
        <f>'натур показатели инновации+добр'!C183</f>
        <v>0</v>
      </c>
      <c r="D197" s="67">
        <f>'натур показатели инновации+добр'!D183</f>
        <v>0</v>
      </c>
      <c r="E197" s="167">
        <f>'патриотика0,3664'!D301</f>
        <v>0.3664</v>
      </c>
    </row>
    <row r="198" spans="1:5" hidden="1" x14ac:dyDescent="0.25">
      <c r="A198" s="702"/>
      <c r="B198" s="700"/>
      <c r="C198" s="110">
        <f>'натур показатели инновации+добр'!C184</f>
        <v>0</v>
      </c>
      <c r="D198" s="67">
        <f>'натур показатели инновации+добр'!D184</f>
        <v>0</v>
      </c>
      <c r="E198" s="167">
        <f>'патриотика0,3664'!D302</f>
        <v>0.3664</v>
      </c>
    </row>
    <row r="199" spans="1:5" ht="22.5" hidden="1" customHeight="1" x14ac:dyDescent="0.25">
      <c r="A199" s="702"/>
      <c r="B199" s="700"/>
      <c r="C199" s="110">
        <f>'натур показатели инновации+добр'!C185</f>
        <v>0</v>
      </c>
      <c r="D199" s="67">
        <f>'натур показатели инновации+добр'!D185</f>
        <v>0</v>
      </c>
      <c r="E199" s="167">
        <f>'патриотика0,3664'!D303</f>
        <v>0.3664</v>
      </c>
    </row>
    <row r="200" spans="1:5" hidden="1" x14ac:dyDescent="0.25">
      <c r="A200" s="702"/>
      <c r="B200" s="700"/>
      <c r="C200" s="110">
        <f>'натур показатели инновации+добр'!C186</f>
        <v>0</v>
      </c>
      <c r="D200" s="67">
        <f>'натур показатели инновации+добр'!D186</f>
        <v>0</v>
      </c>
      <c r="E200" s="167">
        <f>'патриотика0,3664'!D304</f>
        <v>0.3664</v>
      </c>
    </row>
    <row r="201" spans="1:5" hidden="1" x14ac:dyDescent="0.25">
      <c r="A201" s="702"/>
      <c r="B201" s="700"/>
      <c r="C201" s="110">
        <f>'натур показатели инновации+добр'!C187</f>
        <v>0</v>
      </c>
      <c r="D201" s="67">
        <f>'натур показатели инновации+добр'!D187</f>
        <v>0</v>
      </c>
      <c r="E201" s="167">
        <f>'патриотика0,3664'!D305</f>
        <v>0.3664</v>
      </c>
    </row>
    <row r="202" spans="1:5" hidden="1" x14ac:dyDescent="0.25">
      <c r="A202" s="702"/>
      <c r="B202" s="700"/>
      <c r="C202" s="110">
        <f>'натур показатели инновации+добр'!C188</f>
        <v>0</v>
      </c>
      <c r="D202" s="67">
        <f>'натур показатели инновации+добр'!D188</f>
        <v>0</v>
      </c>
      <c r="E202" s="167">
        <f>'патриотика0,3664'!D306</f>
        <v>0.3664</v>
      </c>
    </row>
    <row r="203" spans="1:5" hidden="1" x14ac:dyDescent="0.25">
      <c r="A203" s="702"/>
      <c r="B203" s="700"/>
      <c r="C203" s="110">
        <f>'натур показатели инновации+добр'!C189</f>
        <v>0</v>
      </c>
      <c r="D203" s="67">
        <f>'натур показатели инновации+добр'!D189</f>
        <v>0</v>
      </c>
      <c r="E203" s="167">
        <f>'патриотика0,3664'!D307</f>
        <v>0.3664</v>
      </c>
    </row>
    <row r="204" spans="1:5" hidden="1" x14ac:dyDescent="0.25">
      <c r="A204" s="702"/>
      <c r="B204" s="700"/>
      <c r="C204" s="110">
        <f>'натур показатели инновации+добр'!C190</f>
        <v>0</v>
      </c>
      <c r="D204" s="67">
        <f>'натур показатели инновации+добр'!D190</f>
        <v>0</v>
      </c>
      <c r="E204" s="167">
        <f>'патриотика0,3664'!D308</f>
        <v>0.3664</v>
      </c>
    </row>
    <row r="205" spans="1:5" hidden="1" x14ac:dyDescent="0.25">
      <c r="A205" s="702"/>
      <c r="B205" s="700"/>
      <c r="C205" s="110">
        <f>'натур показатели инновации+добр'!C191</f>
        <v>0</v>
      </c>
      <c r="D205" s="67">
        <f>'натур показатели инновации+добр'!D191</f>
        <v>0</v>
      </c>
      <c r="E205" s="167">
        <f>'патриотика0,3664'!D309</f>
        <v>0.3664</v>
      </c>
    </row>
    <row r="206" spans="1:5" hidden="1" x14ac:dyDescent="0.25">
      <c r="A206" s="702"/>
      <c r="B206" s="700"/>
      <c r="C206" s="110">
        <f>'натур показатели инновации+добр'!C192</f>
        <v>0</v>
      </c>
      <c r="D206" s="67">
        <f>'натур показатели инновации+добр'!D192</f>
        <v>0</v>
      </c>
      <c r="E206" s="167">
        <f>'патриотика0,3664'!D310</f>
        <v>0.3664</v>
      </c>
    </row>
    <row r="207" spans="1:5" hidden="1" x14ac:dyDescent="0.25">
      <c r="A207" s="702"/>
      <c r="B207" s="700"/>
      <c r="C207" s="110">
        <f>'натур показатели инновации+добр'!C193</f>
        <v>0</v>
      </c>
      <c r="D207" s="67">
        <f>'натур показатели инновации+добр'!D193</f>
        <v>0</v>
      </c>
      <c r="E207" s="167">
        <f>'патриотика0,3664'!D311</f>
        <v>0.3664</v>
      </c>
    </row>
    <row r="208" spans="1:5" ht="22.5" hidden="1" customHeight="1" x14ac:dyDescent="0.25">
      <c r="A208" s="702"/>
      <c r="B208" s="700"/>
      <c r="C208" s="110">
        <f>'натур показатели инновации+добр'!C194</f>
        <v>0</v>
      </c>
      <c r="D208" s="67">
        <f>'натур показатели инновации+добр'!D194</f>
        <v>0</v>
      </c>
      <c r="E208" s="167">
        <f>'патриотика0,3664'!D312</f>
        <v>0.3664</v>
      </c>
    </row>
    <row r="209" spans="1:5" hidden="1" x14ac:dyDescent="0.25">
      <c r="A209" s="702"/>
      <c r="B209" s="700"/>
      <c r="C209" s="110">
        <f>'натур показатели инновации+добр'!C195</f>
        <v>0</v>
      </c>
      <c r="D209" s="67">
        <f>'натур показатели инновации+добр'!D195</f>
        <v>0</v>
      </c>
      <c r="E209" s="167">
        <f>'патриотика0,3664'!D313</f>
        <v>0.3664</v>
      </c>
    </row>
    <row r="210" spans="1:5" hidden="1" x14ac:dyDescent="0.25">
      <c r="A210" s="702"/>
      <c r="B210" s="700"/>
      <c r="C210" s="110">
        <f>'натур показатели инновации+добр'!C196</f>
        <v>0</v>
      </c>
      <c r="D210" s="67">
        <f>'натур показатели инновации+добр'!D196</f>
        <v>0</v>
      </c>
      <c r="E210" s="167">
        <f>'патриотика0,3664'!D314</f>
        <v>0.3664</v>
      </c>
    </row>
    <row r="211" spans="1:5" hidden="1" x14ac:dyDescent="0.25">
      <c r="A211" s="702"/>
      <c r="B211" s="700"/>
      <c r="C211" s="110">
        <f>'натур показатели инновации+добр'!C197</f>
        <v>0</v>
      </c>
      <c r="D211" s="67">
        <f>'натур показатели инновации+добр'!D197</f>
        <v>0</v>
      </c>
      <c r="E211" s="167">
        <f>'патриотика0,3664'!D315</f>
        <v>0.3664</v>
      </c>
    </row>
    <row r="212" spans="1:5" hidden="1" x14ac:dyDescent="0.25">
      <c r="A212" s="702"/>
      <c r="B212" s="700"/>
      <c r="C212" s="110">
        <f>'натур показатели инновации+добр'!C198</f>
        <v>0</v>
      </c>
      <c r="D212" s="67">
        <f>'натур показатели инновации+добр'!D198</f>
        <v>0</v>
      </c>
      <c r="E212" s="167">
        <f>'патриотика0,3664'!D316</f>
        <v>0.3664</v>
      </c>
    </row>
    <row r="213" spans="1:5" hidden="1" x14ac:dyDescent="0.25">
      <c r="A213" s="702"/>
      <c r="B213" s="700"/>
      <c r="C213" s="110">
        <f>'натур показатели инновации+добр'!C199</f>
        <v>0</v>
      </c>
      <c r="D213" s="67">
        <f>'натур показатели инновации+добр'!D199</f>
        <v>0</v>
      </c>
      <c r="E213" s="167">
        <f>'патриотика0,3664'!D317</f>
        <v>0.3664</v>
      </c>
    </row>
    <row r="214" spans="1:5" hidden="1" x14ac:dyDescent="0.25">
      <c r="A214" s="702"/>
      <c r="B214" s="700"/>
      <c r="C214" s="110">
        <f>'натур показатели инновации+добр'!C200</f>
        <v>0</v>
      </c>
      <c r="D214" s="67">
        <f>'натур показатели инновации+добр'!D200</f>
        <v>0</v>
      </c>
      <c r="E214" s="167">
        <f>'патриотика0,3664'!D318</f>
        <v>0.3664</v>
      </c>
    </row>
    <row r="215" spans="1:5" hidden="1" x14ac:dyDescent="0.25">
      <c r="A215" s="702"/>
      <c r="B215" s="700"/>
      <c r="C215" s="110">
        <f>'натур показатели инновации+добр'!C201</f>
        <v>0</v>
      </c>
      <c r="D215" s="67">
        <f>'натур показатели инновации+добр'!D201</f>
        <v>0</v>
      </c>
      <c r="E215" s="167">
        <f>'патриотика0,3664'!D319</f>
        <v>0.3664</v>
      </c>
    </row>
    <row r="216" spans="1:5" hidden="1" x14ac:dyDescent="0.25">
      <c r="A216" s="702"/>
      <c r="B216" s="700"/>
      <c r="C216" s="110">
        <f>'натур показатели инновации+добр'!C202</f>
        <v>0</v>
      </c>
      <c r="D216" s="67">
        <f>'натур показатели инновации+добр'!D202</f>
        <v>0</v>
      </c>
      <c r="E216" s="167">
        <f>'патриотика0,3664'!D320</f>
        <v>0.3664</v>
      </c>
    </row>
    <row r="217" spans="1:5" hidden="1" x14ac:dyDescent="0.25">
      <c r="A217" s="702"/>
      <c r="B217" s="700"/>
      <c r="C217" s="110">
        <f>'натур показатели инновации+добр'!C203</f>
        <v>0</v>
      </c>
      <c r="D217" s="67">
        <f>'натур показатели инновации+добр'!D203</f>
        <v>0</v>
      </c>
      <c r="E217" s="167">
        <f>'патриотика0,3664'!D321</f>
        <v>0.3664</v>
      </c>
    </row>
    <row r="218" spans="1:5" hidden="1" x14ac:dyDescent="0.25">
      <c r="A218" s="702"/>
      <c r="B218" s="700"/>
      <c r="C218" s="110">
        <f>'натур показатели инновации+добр'!C204</f>
        <v>0</v>
      </c>
      <c r="D218" s="67">
        <f>'натур показатели инновации+добр'!D204</f>
        <v>0</v>
      </c>
      <c r="E218" s="167">
        <f>'патриотика0,3664'!D322</f>
        <v>0.3664</v>
      </c>
    </row>
    <row r="219" spans="1:5" hidden="1" x14ac:dyDescent="0.25">
      <c r="A219" s="702"/>
      <c r="B219" s="700"/>
      <c r="C219" s="110">
        <f>'натур показатели инновации+добр'!C205</f>
        <v>0</v>
      </c>
      <c r="D219" s="67">
        <f>'натур показатели инновации+добр'!D205</f>
        <v>0</v>
      </c>
      <c r="E219" s="167">
        <f>'патриотика0,3664'!D323</f>
        <v>0.3664</v>
      </c>
    </row>
    <row r="220" spans="1:5" hidden="1" x14ac:dyDescent="0.25">
      <c r="A220" s="702"/>
      <c r="B220" s="700"/>
      <c r="C220" s="110">
        <f>'натур показатели инновации+добр'!C206</f>
        <v>0</v>
      </c>
      <c r="D220" s="67">
        <f>'натур показатели инновации+добр'!D206</f>
        <v>0</v>
      </c>
      <c r="E220" s="167">
        <f>'патриотика0,3664'!D324</f>
        <v>0.3664</v>
      </c>
    </row>
    <row r="221" spans="1:5" hidden="1" x14ac:dyDescent="0.25">
      <c r="A221" s="702"/>
      <c r="B221" s="700"/>
      <c r="C221" s="110">
        <f>'натур показатели инновации+добр'!C207</f>
        <v>0</v>
      </c>
      <c r="D221" s="67">
        <f>'натур показатели инновации+добр'!D207</f>
        <v>0</v>
      </c>
      <c r="E221" s="167">
        <f>'патриотика0,3664'!D325</f>
        <v>0.3664</v>
      </c>
    </row>
    <row r="222" spans="1:5" hidden="1" x14ac:dyDescent="0.25">
      <c r="A222" s="702"/>
      <c r="B222" s="700"/>
      <c r="C222" s="110">
        <f>'натур показатели инновации+добр'!C208</f>
        <v>0</v>
      </c>
      <c r="D222" s="67">
        <f>'натур показатели инновации+добр'!D208</f>
        <v>0</v>
      </c>
      <c r="E222" s="167">
        <f>'патриотика0,3664'!D326</f>
        <v>0.3664</v>
      </c>
    </row>
    <row r="223" spans="1:5" hidden="1" x14ac:dyDescent="0.25">
      <c r="A223" s="702"/>
      <c r="B223" s="700"/>
      <c r="C223" s="110">
        <f>'натур показатели инновации+добр'!C209</f>
        <v>0</v>
      </c>
      <c r="D223" s="67">
        <f>'натур показатели инновации+добр'!D209</f>
        <v>0</v>
      </c>
      <c r="E223" s="167">
        <f>'патриотика0,3664'!D327</f>
        <v>0.3664</v>
      </c>
    </row>
    <row r="224" spans="1:5" hidden="1" x14ac:dyDescent="0.25">
      <c r="A224" s="702"/>
      <c r="B224" s="700"/>
      <c r="C224" s="110">
        <f>'натур показатели инновации+добр'!C210</f>
        <v>0</v>
      </c>
      <c r="D224" s="67">
        <f>'натур показатели инновации+добр'!D210</f>
        <v>0</v>
      </c>
      <c r="E224" s="167">
        <f>'патриотика0,3664'!D328</f>
        <v>0.3664</v>
      </c>
    </row>
    <row r="225" spans="1:5" hidden="1" x14ac:dyDescent="0.25">
      <c r="A225" s="702"/>
      <c r="B225" s="700"/>
      <c r="C225" s="110">
        <f>'натур показатели инновации+добр'!C211</f>
        <v>0</v>
      </c>
      <c r="D225" s="67">
        <f>'натур показатели инновации+добр'!D211</f>
        <v>0</v>
      </c>
      <c r="E225" s="167">
        <f>'патриотика0,3664'!D329</f>
        <v>0.3664</v>
      </c>
    </row>
    <row r="226" spans="1:5" hidden="1" x14ac:dyDescent="0.25">
      <c r="A226" s="702"/>
      <c r="B226" s="700"/>
      <c r="C226" s="110">
        <f>'натур показатели инновации+добр'!C212</f>
        <v>0</v>
      </c>
      <c r="D226" s="67">
        <f>'натур показатели инновации+добр'!D212</f>
        <v>0</v>
      </c>
      <c r="E226" s="167">
        <f>'патриотика0,3664'!D330</f>
        <v>0.3664</v>
      </c>
    </row>
    <row r="227" spans="1:5" hidden="1" x14ac:dyDescent="0.25">
      <c r="A227" s="702"/>
      <c r="B227" s="700"/>
      <c r="C227" s="110">
        <f>'натур показатели инновации+добр'!C213</f>
        <v>0</v>
      </c>
      <c r="D227" s="67">
        <f>'натур показатели инновации+добр'!D213</f>
        <v>0</v>
      </c>
      <c r="E227" s="167">
        <f>'патриотика0,3664'!D331</f>
        <v>0.3664</v>
      </c>
    </row>
    <row r="228" spans="1:5" hidden="1" x14ac:dyDescent="0.25">
      <c r="A228" s="702"/>
      <c r="B228" s="700"/>
      <c r="C228" s="110">
        <f>'натур показатели инновации+добр'!C214</f>
        <v>0</v>
      </c>
      <c r="D228" s="67">
        <f>'натур показатели инновации+добр'!D214</f>
        <v>0</v>
      </c>
      <c r="E228" s="167">
        <f>'патриотика0,3664'!D332</f>
        <v>0.3664</v>
      </c>
    </row>
    <row r="229" spans="1:5" hidden="1" x14ac:dyDescent="0.25">
      <c r="A229" s="702"/>
      <c r="B229" s="700"/>
      <c r="C229" s="110">
        <f>'натур показатели инновации+добр'!C215</f>
        <v>0</v>
      </c>
      <c r="D229" s="67">
        <f>'натур показатели инновации+добр'!D215</f>
        <v>0</v>
      </c>
      <c r="E229" s="167">
        <f>'патриотика0,3664'!D333</f>
        <v>0.3664</v>
      </c>
    </row>
    <row r="230" spans="1:5" hidden="1" x14ac:dyDescent="0.25">
      <c r="A230" s="702"/>
      <c r="B230" s="700"/>
      <c r="C230" s="110">
        <f>'натур показатели инновации+добр'!C216</f>
        <v>0</v>
      </c>
      <c r="D230" s="67">
        <f>'натур показатели инновации+добр'!D216</f>
        <v>0</v>
      </c>
      <c r="E230" s="167">
        <f>'патриотика0,3664'!D334</f>
        <v>0.3664</v>
      </c>
    </row>
    <row r="231" spans="1:5" hidden="1" x14ac:dyDescent="0.25">
      <c r="A231" s="702"/>
      <c r="B231" s="700"/>
      <c r="C231" s="110">
        <f>'натур показатели инновации+добр'!C217</f>
        <v>0</v>
      </c>
      <c r="D231" s="67">
        <f>'натур показатели инновации+добр'!D217</f>
        <v>0</v>
      </c>
      <c r="E231" s="167">
        <f>'патриотика0,3664'!D335</f>
        <v>0.3664</v>
      </c>
    </row>
    <row r="232" spans="1:5" hidden="1" x14ac:dyDescent="0.25">
      <c r="A232" s="702"/>
      <c r="B232" s="700"/>
      <c r="C232" s="110">
        <f>'натур показатели инновации+добр'!C218</f>
        <v>0</v>
      </c>
      <c r="D232" s="67">
        <f>'натур показатели инновации+добр'!D218</f>
        <v>0</v>
      </c>
      <c r="E232" s="167">
        <f>'патриотика0,3664'!D336</f>
        <v>0.3664</v>
      </c>
    </row>
    <row r="233" spans="1:5" hidden="1" x14ac:dyDescent="0.25">
      <c r="A233" s="702"/>
      <c r="B233" s="700"/>
      <c r="C233" s="110">
        <f>'натур показатели инновации+добр'!C219</f>
        <v>0</v>
      </c>
      <c r="D233" s="67">
        <f>'натур показатели инновации+добр'!D219</f>
        <v>0</v>
      </c>
      <c r="E233" s="167">
        <f>'патриотика0,3664'!D337</f>
        <v>0.3664</v>
      </c>
    </row>
    <row r="234" spans="1:5" hidden="1" x14ac:dyDescent="0.25">
      <c r="A234" s="702"/>
      <c r="B234" s="700"/>
      <c r="C234" s="110">
        <f>'натур показатели инновации+добр'!C220</f>
        <v>0</v>
      </c>
      <c r="D234" s="67">
        <f>'натур показатели инновации+добр'!D220</f>
        <v>0</v>
      </c>
      <c r="E234" s="167">
        <f>'патриотика0,3664'!D338</f>
        <v>0.3664</v>
      </c>
    </row>
    <row r="235" spans="1:5" ht="33.75" hidden="1" customHeight="1" x14ac:dyDescent="0.25">
      <c r="A235" s="702"/>
      <c r="B235" s="700"/>
      <c r="C235" s="110">
        <f>'натур показатели инновации+добр'!C221</f>
        <v>0</v>
      </c>
      <c r="D235" s="67">
        <f>'натур показатели инновации+добр'!D221</f>
        <v>0</v>
      </c>
      <c r="E235" s="167">
        <f>'патриотика0,3664'!D339</f>
        <v>0.3664</v>
      </c>
    </row>
    <row r="236" spans="1:5" hidden="1" x14ac:dyDescent="0.25">
      <c r="A236" s="702"/>
      <c r="B236" s="700"/>
      <c r="C236" s="110">
        <f>'натур показатели инновации+добр'!C222</f>
        <v>0</v>
      </c>
      <c r="D236" s="67">
        <f>'натур показатели инновации+добр'!D222</f>
        <v>0</v>
      </c>
      <c r="E236" s="167">
        <f>'патриотика0,3664'!D340</f>
        <v>0.3664</v>
      </c>
    </row>
    <row r="237" spans="1:5" hidden="1" x14ac:dyDescent="0.25">
      <c r="A237" s="702"/>
      <c r="B237" s="700"/>
      <c r="C237" s="110">
        <f>'натур показатели инновации+добр'!C223</f>
        <v>0</v>
      </c>
      <c r="D237" s="67">
        <f>'натур показатели инновации+добр'!D223</f>
        <v>0</v>
      </c>
      <c r="E237" s="167">
        <f>'патриотика0,3664'!D341</f>
        <v>0.3664</v>
      </c>
    </row>
    <row r="238" spans="1:5" hidden="1" x14ac:dyDescent="0.25">
      <c r="A238" s="702"/>
      <c r="B238" s="700"/>
      <c r="C238" s="110">
        <f>'натур показатели инновации+добр'!C224</f>
        <v>0</v>
      </c>
      <c r="D238" s="67">
        <f>'натур показатели инновации+добр'!D224</f>
        <v>0</v>
      </c>
      <c r="E238" s="167">
        <f>'патриотика0,3664'!D342</f>
        <v>0.3664</v>
      </c>
    </row>
    <row r="239" spans="1:5" hidden="1" x14ac:dyDescent="0.25">
      <c r="A239" s="702"/>
      <c r="B239" s="700"/>
      <c r="C239" s="110">
        <f>'натур показатели инновации+добр'!C225</f>
        <v>0</v>
      </c>
      <c r="D239" s="67">
        <f>'натур показатели инновации+добр'!D225</f>
        <v>0</v>
      </c>
      <c r="E239" s="167">
        <f>'патриотика0,3664'!D343</f>
        <v>0.3664</v>
      </c>
    </row>
    <row r="240" spans="1:5" hidden="1" x14ac:dyDescent="0.25">
      <c r="A240" s="702"/>
      <c r="B240" s="700"/>
      <c r="C240" s="110">
        <f>'натур показатели инновации+добр'!C226</f>
        <v>0</v>
      </c>
      <c r="D240" s="67">
        <f>'натур показатели инновации+добр'!D226</f>
        <v>0</v>
      </c>
      <c r="E240" s="167">
        <f>'патриотика0,3664'!D344</f>
        <v>0.3664</v>
      </c>
    </row>
    <row r="241" spans="1:5" hidden="1" x14ac:dyDescent="0.25">
      <c r="A241" s="702"/>
      <c r="B241" s="700"/>
      <c r="C241" s="110">
        <f>'натур показатели инновации+добр'!C227</f>
        <v>0</v>
      </c>
      <c r="D241" s="67">
        <f>'натур показатели инновации+добр'!D227</f>
        <v>0</v>
      </c>
      <c r="E241" s="167">
        <f>'патриотика0,3664'!D345</f>
        <v>0.3664</v>
      </c>
    </row>
    <row r="242" spans="1:5" hidden="1" x14ac:dyDescent="0.25">
      <c r="A242" s="702"/>
      <c r="B242" s="700"/>
      <c r="C242" s="110">
        <f>'натур показатели инновации+добр'!C228</f>
        <v>0</v>
      </c>
      <c r="D242" s="67">
        <f>'натур показатели инновации+добр'!D228</f>
        <v>0</v>
      </c>
      <c r="E242" s="167">
        <f>'патриотика0,3664'!D346</f>
        <v>0.3664</v>
      </c>
    </row>
    <row r="243" spans="1:5" hidden="1" x14ac:dyDescent="0.25">
      <c r="A243" s="702"/>
      <c r="B243" s="700"/>
      <c r="C243" s="110">
        <f>'натур показатели инновации+добр'!C229</f>
        <v>0</v>
      </c>
      <c r="D243" s="67">
        <f>'натур показатели инновации+добр'!D229</f>
        <v>0</v>
      </c>
      <c r="E243" s="167">
        <f>'патриотика0,3664'!D347</f>
        <v>0.3664</v>
      </c>
    </row>
    <row r="244" spans="1:5" hidden="1" x14ac:dyDescent="0.25">
      <c r="A244" s="702"/>
      <c r="B244" s="700"/>
      <c r="C244" s="110">
        <f>'натур показатели инновации+добр'!C230</f>
        <v>0</v>
      </c>
      <c r="D244" s="67">
        <f>'натур показатели инновации+добр'!D230</f>
        <v>0</v>
      </c>
      <c r="E244" s="167">
        <f>'патриотика0,3664'!D348</f>
        <v>0.3664</v>
      </c>
    </row>
    <row r="245" spans="1:5" hidden="1" x14ac:dyDescent="0.25">
      <c r="A245" s="702"/>
      <c r="B245" s="700"/>
      <c r="C245" s="110">
        <f>'натур показатели инновации+добр'!C231</f>
        <v>0</v>
      </c>
      <c r="D245" s="67">
        <f>'натур показатели инновации+добр'!D231</f>
        <v>0</v>
      </c>
      <c r="E245" s="167">
        <f>'патриотика0,3664'!D349</f>
        <v>0.3664</v>
      </c>
    </row>
    <row r="246" spans="1:5" hidden="1" x14ac:dyDescent="0.25">
      <c r="A246" s="702"/>
      <c r="B246" s="700"/>
      <c r="C246" s="110">
        <f>'натур показатели инновации+добр'!C232</f>
        <v>0</v>
      </c>
      <c r="D246" s="67">
        <f>'натур показатели инновации+добр'!D232</f>
        <v>0</v>
      </c>
      <c r="E246" s="167">
        <f>'патриотика0,3664'!D350</f>
        <v>0.3664</v>
      </c>
    </row>
    <row r="247" spans="1:5" hidden="1" x14ac:dyDescent="0.25">
      <c r="A247" s="702"/>
      <c r="B247" s="700"/>
      <c r="C247" s="110">
        <f>'натур показатели инновации+добр'!C233</f>
        <v>0</v>
      </c>
      <c r="D247" s="67">
        <f>'натур показатели инновации+добр'!D233</f>
        <v>0</v>
      </c>
      <c r="E247" s="167">
        <f>'патриотика0,3664'!D351</f>
        <v>0.3664</v>
      </c>
    </row>
    <row r="248" spans="1:5" hidden="1" x14ac:dyDescent="0.25">
      <c r="A248" s="702"/>
      <c r="B248" s="700"/>
      <c r="C248" s="110">
        <f>'натур показатели инновации+добр'!C234</f>
        <v>0</v>
      </c>
      <c r="D248" s="67">
        <f>'натур показатели инновации+добр'!D234</f>
        <v>0</v>
      </c>
      <c r="E248" s="167">
        <f>'патриотика0,3664'!D352</f>
        <v>0.3664</v>
      </c>
    </row>
    <row r="249" spans="1:5" hidden="1" x14ac:dyDescent="0.25">
      <c r="A249" s="702"/>
      <c r="B249" s="700"/>
      <c r="C249" s="110">
        <f>'натур показатели инновации+добр'!C235</f>
        <v>0</v>
      </c>
      <c r="D249" s="67">
        <f>'натур показатели инновации+добр'!D235</f>
        <v>0</v>
      </c>
      <c r="E249" s="167">
        <f>'патриотика0,3664'!D353</f>
        <v>0.3664</v>
      </c>
    </row>
    <row r="250" spans="1:5" hidden="1" x14ac:dyDescent="0.25">
      <c r="A250" s="702"/>
      <c r="B250" s="700"/>
      <c r="C250" s="110">
        <f>'натур показатели инновации+добр'!C236</f>
        <v>0</v>
      </c>
      <c r="D250" s="67">
        <f>'натур показатели инновации+добр'!D236</f>
        <v>0</v>
      </c>
      <c r="E250" s="167">
        <f>'патриотика0,3664'!D354</f>
        <v>0.3664</v>
      </c>
    </row>
    <row r="251" spans="1:5" hidden="1" x14ac:dyDescent="0.25">
      <c r="A251" s="702"/>
      <c r="B251" s="700"/>
      <c r="C251" s="110">
        <f>'натур показатели инновации+добр'!C237</f>
        <v>0</v>
      </c>
      <c r="D251" s="67">
        <f>'натур показатели инновации+добр'!D237</f>
        <v>0</v>
      </c>
      <c r="E251" s="167">
        <f>'патриотика0,3664'!D355</f>
        <v>0.3664</v>
      </c>
    </row>
    <row r="252" spans="1:5" hidden="1" x14ac:dyDescent="0.25">
      <c r="A252" s="702"/>
      <c r="B252" s="700"/>
      <c r="C252" s="110">
        <f>'натур показатели инновации+добр'!C238</f>
        <v>0</v>
      </c>
      <c r="D252" s="67">
        <f>'натур показатели инновации+добр'!D238</f>
        <v>0</v>
      </c>
      <c r="E252" s="167">
        <f>'патриотика0,3664'!D356</f>
        <v>0.3664</v>
      </c>
    </row>
    <row r="253" spans="1:5" hidden="1" x14ac:dyDescent="0.25">
      <c r="A253" s="702"/>
      <c r="B253" s="700"/>
      <c r="C253" s="110">
        <f>'натур показатели инновации+добр'!C239</f>
        <v>0</v>
      </c>
      <c r="D253" s="67">
        <f>'натур показатели инновации+добр'!D239</f>
        <v>0</v>
      </c>
      <c r="E253" s="167">
        <f>'патриотика0,3664'!D357</f>
        <v>0.3664</v>
      </c>
    </row>
    <row r="254" spans="1:5" hidden="1" x14ac:dyDescent="0.25">
      <c r="A254" s="702"/>
      <c r="B254" s="700"/>
      <c r="C254" s="110">
        <f>'натур показатели инновации+добр'!C240</f>
        <v>0</v>
      </c>
      <c r="D254" s="67">
        <f>'натур показатели инновации+добр'!D240</f>
        <v>0</v>
      </c>
      <c r="E254" s="167">
        <f>'патриотика0,3664'!D358</f>
        <v>0.3664</v>
      </c>
    </row>
    <row r="255" spans="1:5" hidden="1" x14ac:dyDescent="0.25">
      <c r="A255" s="702"/>
      <c r="B255" s="700"/>
      <c r="C255" s="110">
        <f>'натур показатели инновации+добр'!C241</f>
        <v>0</v>
      </c>
      <c r="D255" s="67">
        <f>'натур показатели инновации+добр'!D241</f>
        <v>0</v>
      </c>
      <c r="E255" s="167">
        <f>'патриотика0,3664'!D359</f>
        <v>0.3664</v>
      </c>
    </row>
    <row r="256" spans="1:5" hidden="1" x14ac:dyDescent="0.25">
      <c r="A256" s="702"/>
      <c r="B256" s="700"/>
      <c r="C256" s="110">
        <f>'натур показатели инновации+добр'!C242</f>
        <v>0</v>
      </c>
      <c r="D256" s="67">
        <f>'натур показатели инновации+добр'!D242</f>
        <v>0</v>
      </c>
      <c r="E256" s="167">
        <f>'патриотика0,3664'!D360</f>
        <v>0.3664</v>
      </c>
    </row>
    <row r="257" spans="1:5" hidden="1" x14ac:dyDescent="0.25">
      <c r="A257" s="702"/>
      <c r="B257" s="700"/>
      <c r="C257" s="110">
        <f>'натур показатели инновации+добр'!C243</f>
        <v>0</v>
      </c>
      <c r="D257" s="67">
        <f>'натур показатели инновации+добр'!D243</f>
        <v>0</v>
      </c>
      <c r="E257" s="167">
        <f>'патриотика0,3664'!D361</f>
        <v>0.3664</v>
      </c>
    </row>
    <row r="258" spans="1:5" hidden="1" x14ac:dyDescent="0.25">
      <c r="A258" s="702"/>
      <c r="B258" s="700"/>
      <c r="C258" s="110">
        <f>'натур показатели инновации+добр'!C244</f>
        <v>0</v>
      </c>
      <c r="D258" s="67">
        <f>'натур показатели инновации+добр'!D244</f>
        <v>0</v>
      </c>
      <c r="E258" s="167">
        <f>'патриотика0,3664'!D362</f>
        <v>0.3664</v>
      </c>
    </row>
    <row r="259" spans="1:5" hidden="1" x14ac:dyDescent="0.25">
      <c r="A259" s="702"/>
      <c r="B259" s="700"/>
      <c r="C259" s="110">
        <f>'натур показатели инновации+добр'!C245</f>
        <v>0</v>
      </c>
      <c r="D259" s="67">
        <f>'натур показатели инновации+добр'!D245</f>
        <v>0</v>
      </c>
      <c r="E259" s="167">
        <f>'патриотика0,3664'!D363</f>
        <v>0.3664</v>
      </c>
    </row>
    <row r="260" spans="1:5" hidden="1" x14ac:dyDescent="0.25">
      <c r="A260" s="702"/>
      <c r="B260" s="700"/>
      <c r="C260" s="110">
        <f>'натур показатели инновации+добр'!C246</f>
        <v>0</v>
      </c>
      <c r="D260" s="67">
        <f>'натур показатели инновации+добр'!D246</f>
        <v>0</v>
      </c>
      <c r="E260" s="167">
        <f>'патриотика0,3664'!D364</f>
        <v>0.3664</v>
      </c>
    </row>
    <row r="261" spans="1:5" hidden="1" x14ac:dyDescent="0.25">
      <c r="A261" s="702"/>
      <c r="B261" s="700"/>
      <c r="C261" s="110">
        <f>'натур показатели инновации+добр'!C247</f>
        <v>0</v>
      </c>
      <c r="D261" s="67">
        <f>'натур показатели инновации+добр'!D247</f>
        <v>0</v>
      </c>
      <c r="E261" s="167">
        <f>'патриотика0,3664'!D365</f>
        <v>0.3664</v>
      </c>
    </row>
    <row r="262" spans="1:5" hidden="1" x14ac:dyDescent="0.25">
      <c r="A262" s="702"/>
      <c r="B262" s="700"/>
      <c r="C262" s="110">
        <f>'натур показатели инновации+добр'!C248</f>
        <v>0</v>
      </c>
      <c r="D262" s="67">
        <f>'натур показатели инновации+добр'!D248</f>
        <v>0</v>
      </c>
      <c r="E262" s="167">
        <f>'патриотика0,3664'!D366</f>
        <v>0.3664</v>
      </c>
    </row>
    <row r="263" spans="1:5" hidden="1" x14ac:dyDescent="0.25">
      <c r="A263" s="702"/>
      <c r="B263" s="700"/>
      <c r="C263" s="110">
        <f>'натур показатели инновации+добр'!C249</f>
        <v>0</v>
      </c>
      <c r="D263" s="67">
        <f>'натур показатели инновации+добр'!D249</f>
        <v>0</v>
      </c>
      <c r="E263" s="167">
        <f>'патриотика0,3664'!D367</f>
        <v>0.3664</v>
      </c>
    </row>
    <row r="264" spans="1:5" hidden="1" x14ac:dyDescent="0.25">
      <c r="A264" s="702"/>
      <c r="B264" s="700"/>
      <c r="C264" s="110">
        <f>'натур показатели инновации+добр'!C250</f>
        <v>0</v>
      </c>
      <c r="D264" s="67">
        <f>'натур показатели инновации+добр'!D250</f>
        <v>0</v>
      </c>
      <c r="E264" s="167">
        <f>'патриотика0,3664'!D368</f>
        <v>0.3664</v>
      </c>
    </row>
    <row r="265" spans="1:5" hidden="1" x14ac:dyDescent="0.25">
      <c r="A265" s="702"/>
      <c r="B265" s="700"/>
      <c r="C265" s="110">
        <f>'натур показатели инновации+добр'!C251</f>
        <v>0</v>
      </c>
      <c r="D265" s="67">
        <f>'натур показатели инновации+добр'!D251</f>
        <v>0</v>
      </c>
      <c r="E265" s="167">
        <f>'патриотика0,3664'!D369</f>
        <v>0.3664</v>
      </c>
    </row>
    <row r="266" spans="1:5" hidden="1" x14ac:dyDescent="0.25">
      <c r="A266" s="702"/>
      <c r="B266" s="700"/>
      <c r="C266" s="110">
        <f>'натур показатели инновации+добр'!C252</f>
        <v>0</v>
      </c>
      <c r="D266" s="67">
        <f>'натур показатели инновации+добр'!D252</f>
        <v>0</v>
      </c>
      <c r="E266" s="167">
        <f>'патриотика0,3664'!D370</f>
        <v>0.3664</v>
      </c>
    </row>
    <row r="267" spans="1:5" hidden="1" x14ac:dyDescent="0.25">
      <c r="A267" s="702"/>
      <c r="B267" s="700"/>
      <c r="C267" s="110">
        <f>'натур показатели инновации+добр'!C253</f>
        <v>0</v>
      </c>
      <c r="D267" s="67">
        <f>'натур показатели инновации+добр'!D253</f>
        <v>0</v>
      </c>
      <c r="E267" s="167">
        <f>'патриотика0,3664'!D371</f>
        <v>0.3664</v>
      </c>
    </row>
    <row r="268" spans="1:5" hidden="1" x14ac:dyDescent="0.25">
      <c r="A268" s="702"/>
      <c r="B268" s="700"/>
      <c r="C268" s="110">
        <f>'натур показатели инновации+добр'!C254</f>
        <v>0</v>
      </c>
      <c r="D268" s="67">
        <f>'натур показатели инновации+добр'!D254</f>
        <v>0</v>
      </c>
      <c r="E268" s="167">
        <f>'патриотика0,3664'!D372</f>
        <v>0.3664</v>
      </c>
    </row>
    <row r="269" spans="1:5" hidden="1" x14ac:dyDescent="0.25">
      <c r="A269" s="702"/>
      <c r="B269" s="700"/>
      <c r="C269" s="110">
        <f>'натур показатели инновации+добр'!C255</f>
        <v>0</v>
      </c>
      <c r="D269" s="67">
        <f>'натур показатели инновации+добр'!D255</f>
        <v>0</v>
      </c>
      <c r="E269" s="167">
        <f>'патриотика0,3664'!D373</f>
        <v>0.3664</v>
      </c>
    </row>
    <row r="270" spans="1:5" hidden="1" x14ac:dyDescent="0.25">
      <c r="A270" s="702"/>
      <c r="B270" s="700"/>
      <c r="C270" s="110">
        <f>'натур показатели инновации+добр'!C256</f>
        <v>0</v>
      </c>
      <c r="D270" s="67">
        <f>'натур показатели инновации+добр'!D256</f>
        <v>0</v>
      </c>
      <c r="E270" s="167">
        <f>'патриотика0,3664'!D374</f>
        <v>0.3664</v>
      </c>
    </row>
    <row r="271" spans="1:5" hidden="1" x14ac:dyDescent="0.25">
      <c r="A271" s="702"/>
      <c r="B271" s="700"/>
      <c r="C271" s="110">
        <f>'натур показатели инновации+добр'!C257</f>
        <v>0</v>
      </c>
      <c r="D271" s="67">
        <f>'натур показатели инновации+добр'!D257</f>
        <v>0</v>
      </c>
      <c r="E271" s="167">
        <f>'патриотика0,3664'!D375</f>
        <v>0.3664</v>
      </c>
    </row>
    <row r="272" spans="1:5" hidden="1" x14ac:dyDescent="0.25">
      <c r="A272" s="702"/>
      <c r="B272" s="700"/>
      <c r="C272" s="110">
        <f>'натур показатели инновации+добр'!C258</f>
        <v>0</v>
      </c>
      <c r="D272" s="67">
        <f>'натур показатели инновации+добр'!D258</f>
        <v>0</v>
      </c>
      <c r="E272" s="167">
        <f>'патриотика0,3664'!D376</f>
        <v>0.3664</v>
      </c>
    </row>
    <row r="273" spans="1:5" hidden="1" x14ac:dyDescent="0.25">
      <c r="A273" s="702"/>
      <c r="B273" s="700"/>
      <c r="C273" s="110">
        <f>'натур показатели инновации+добр'!C259</f>
        <v>0</v>
      </c>
      <c r="D273" s="67">
        <f>'натур показатели инновации+добр'!D259</f>
        <v>0</v>
      </c>
      <c r="E273" s="167">
        <f>'патриотика0,3664'!D377</f>
        <v>0.3664</v>
      </c>
    </row>
    <row r="274" spans="1:5" hidden="1" x14ac:dyDescent="0.25">
      <c r="A274" s="702"/>
      <c r="B274" s="700"/>
      <c r="C274" s="110">
        <f>'натур показатели инновации+добр'!C260</f>
        <v>0</v>
      </c>
      <c r="D274" s="67">
        <f>'натур показатели инновации+добр'!D260</f>
        <v>0</v>
      </c>
      <c r="E274" s="167">
        <f>'патриотика0,3664'!D378</f>
        <v>0.3664</v>
      </c>
    </row>
    <row r="275" spans="1:5" hidden="1" x14ac:dyDescent="0.25">
      <c r="A275" s="702"/>
      <c r="B275" s="700"/>
      <c r="C275" s="110">
        <f>'натур показатели инновации+добр'!C261</f>
        <v>0</v>
      </c>
      <c r="D275" s="67">
        <f>'натур показатели инновации+добр'!D261</f>
        <v>0</v>
      </c>
      <c r="E275" s="167">
        <f>'патриотика0,3664'!D379</f>
        <v>0.3664</v>
      </c>
    </row>
    <row r="276" spans="1:5" hidden="1" x14ac:dyDescent="0.25">
      <c r="A276" s="702"/>
      <c r="B276" s="700"/>
      <c r="C276" s="110">
        <f>'натур показатели инновации+добр'!C262</f>
        <v>0</v>
      </c>
      <c r="D276" s="67">
        <f>'натур показатели инновации+добр'!D262</f>
        <v>0</v>
      </c>
      <c r="E276" s="167">
        <f>'патриотика0,3664'!D380</f>
        <v>0.3664</v>
      </c>
    </row>
    <row r="277" spans="1:5" hidden="1" x14ac:dyDescent="0.25">
      <c r="A277" s="702"/>
      <c r="B277" s="700"/>
      <c r="C277" s="110">
        <f>'натур показатели инновации+добр'!C263</f>
        <v>0</v>
      </c>
      <c r="D277" s="67">
        <f>'натур показатели инновации+добр'!D263</f>
        <v>0</v>
      </c>
      <c r="E277" s="167">
        <f>'патриотика0,3664'!D381</f>
        <v>0.3664</v>
      </c>
    </row>
    <row r="278" spans="1:5" hidden="1" x14ac:dyDescent="0.25">
      <c r="A278" s="702"/>
      <c r="B278" s="700"/>
      <c r="C278" s="110">
        <f>'натур показатели инновации+добр'!C264</f>
        <v>0</v>
      </c>
      <c r="D278" s="67">
        <f>'натур показатели инновации+добр'!D264</f>
        <v>0</v>
      </c>
      <c r="E278" s="167">
        <f>'патриотика0,3664'!D382</f>
        <v>0.3664</v>
      </c>
    </row>
    <row r="279" spans="1:5" hidden="1" x14ac:dyDescent="0.25">
      <c r="A279" s="702"/>
      <c r="B279" s="700"/>
      <c r="C279" s="110">
        <f>'натур показатели инновации+добр'!C265</f>
        <v>0</v>
      </c>
      <c r="D279" s="67">
        <f>'натур показатели инновации+добр'!D265</f>
        <v>0</v>
      </c>
      <c r="E279" s="167">
        <f>'патриотика0,3664'!D383</f>
        <v>0.3664</v>
      </c>
    </row>
    <row r="280" spans="1:5" hidden="1" x14ac:dyDescent="0.25">
      <c r="A280" s="702"/>
      <c r="B280" s="700"/>
      <c r="C280" s="110">
        <f>'натур показатели инновации+добр'!C266</f>
        <v>0</v>
      </c>
      <c r="D280" s="67">
        <f>'натур показатели инновации+добр'!D266</f>
        <v>0</v>
      </c>
      <c r="E280" s="167">
        <f>'патриотика0,3664'!D384</f>
        <v>0.3664</v>
      </c>
    </row>
    <row r="281" spans="1:5" hidden="1" x14ac:dyDescent="0.25">
      <c r="A281" s="702"/>
      <c r="B281" s="700"/>
      <c r="C281" s="110">
        <f>'натур показатели инновации+добр'!C267</f>
        <v>0</v>
      </c>
      <c r="D281" s="67">
        <f>'натур показатели инновации+добр'!D267</f>
        <v>0</v>
      </c>
      <c r="E281" s="167">
        <f>'патриотика0,3664'!D385</f>
        <v>0.3664</v>
      </c>
    </row>
    <row r="282" spans="1:5" hidden="1" x14ac:dyDescent="0.25">
      <c r="A282" s="702"/>
      <c r="B282" s="700"/>
      <c r="C282" s="110">
        <f>'натур показатели инновации+добр'!C268</f>
        <v>0</v>
      </c>
      <c r="D282" s="67">
        <f>'натур показатели инновации+добр'!D268</f>
        <v>0</v>
      </c>
      <c r="E282" s="167">
        <f>'патриотика0,3664'!D386</f>
        <v>0.3664</v>
      </c>
    </row>
    <row r="283" spans="1:5" hidden="1" x14ac:dyDescent="0.25">
      <c r="A283" s="702"/>
      <c r="B283" s="700"/>
      <c r="C283" s="110">
        <f>'натур показатели инновации+добр'!C269</f>
        <v>0</v>
      </c>
      <c r="D283" s="67">
        <f>'натур показатели инновации+добр'!D269</f>
        <v>0</v>
      </c>
      <c r="E283" s="167">
        <f>'патриотика0,3664'!D387</f>
        <v>0.3664</v>
      </c>
    </row>
    <row r="284" spans="1:5" hidden="1" x14ac:dyDescent="0.25">
      <c r="A284" s="702"/>
      <c r="B284" s="700"/>
      <c r="C284" s="110">
        <f>'натур показатели инновации+добр'!C270</f>
        <v>0</v>
      </c>
      <c r="D284" s="67">
        <f>'натур показатели инновации+добр'!D270</f>
        <v>0</v>
      </c>
      <c r="E284" s="167">
        <f>'патриотика0,3664'!D388</f>
        <v>0.3664</v>
      </c>
    </row>
    <row r="285" spans="1:5" hidden="1" x14ac:dyDescent="0.25">
      <c r="A285" s="702"/>
      <c r="B285" s="700"/>
      <c r="C285" s="110">
        <f>'натур показатели инновации+добр'!C271</f>
        <v>0</v>
      </c>
      <c r="D285" s="67">
        <f>'натур показатели инновации+добр'!D271</f>
        <v>0</v>
      </c>
      <c r="E285" s="167">
        <f>'патриотика0,3664'!D389</f>
        <v>0.3664</v>
      </c>
    </row>
    <row r="286" spans="1:5" hidden="1" x14ac:dyDescent="0.25">
      <c r="A286" s="702"/>
      <c r="B286" s="700"/>
      <c r="C286" s="110">
        <f>'натур показатели инновации+добр'!C272</f>
        <v>0</v>
      </c>
      <c r="D286" s="67">
        <f>'натур показатели инновации+добр'!D272</f>
        <v>0</v>
      </c>
      <c r="E286" s="167">
        <f>'патриотика0,3664'!D390</f>
        <v>0.3664</v>
      </c>
    </row>
    <row r="287" spans="1:5" hidden="1" x14ac:dyDescent="0.25">
      <c r="A287" s="702"/>
      <c r="B287" s="700"/>
      <c r="C287" s="110">
        <f>'натур показатели инновации+добр'!C273</f>
        <v>0</v>
      </c>
      <c r="D287" s="67">
        <f>'натур показатели инновации+добр'!D273</f>
        <v>0</v>
      </c>
      <c r="E287" s="167">
        <f>'патриотика0,3664'!D391</f>
        <v>0.3664</v>
      </c>
    </row>
    <row r="288" spans="1:5" hidden="1" x14ac:dyDescent="0.25">
      <c r="A288" s="702"/>
      <c r="B288" s="700"/>
      <c r="C288" s="110">
        <f>'натур показатели инновации+добр'!C274</f>
        <v>0</v>
      </c>
      <c r="D288" s="67">
        <f>'натур показатели инновации+добр'!D274</f>
        <v>0</v>
      </c>
      <c r="E288" s="167">
        <f>'патриотика0,3664'!D392</f>
        <v>0.3664</v>
      </c>
    </row>
    <row r="289" spans="1:5" hidden="1" x14ac:dyDescent="0.25">
      <c r="A289" s="702"/>
      <c r="B289" s="700"/>
      <c r="C289" s="110">
        <f>'натур показатели инновации+добр'!C275</f>
        <v>0</v>
      </c>
      <c r="D289" s="67">
        <f>'натур показатели инновации+добр'!D275</f>
        <v>0</v>
      </c>
      <c r="E289" s="167">
        <f>'патриотика0,3664'!D393</f>
        <v>0.3664</v>
      </c>
    </row>
    <row r="290" spans="1:5" hidden="1" x14ac:dyDescent="0.25">
      <c r="A290" s="702"/>
      <c r="B290" s="700"/>
      <c r="C290" s="110">
        <f>'натур показатели инновации+добр'!C276</f>
        <v>0</v>
      </c>
      <c r="D290" s="67">
        <f>'натур показатели инновации+добр'!D276</f>
        <v>0</v>
      </c>
      <c r="E290" s="167">
        <f>'патриотика0,3664'!D394</f>
        <v>0.3664</v>
      </c>
    </row>
    <row r="291" spans="1:5" hidden="1" x14ac:dyDescent="0.25">
      <c r="A291" s="702"/>
      <c r="B291" s="700"/>
      <c r="C291" s="110">
        <f>'натур показатели инновации+добр'!C277</f>
        <v>0</v>
      </c>
      <c r="D291" s="67">
        <f>'натур показатели инновации+добр'!D277</f>
        <v>0</v>
      </c>
      <c r="E291" s="167">
        <f>'патриотика0,3664'!D395</f>
        <v>0.3664</v>
      </c>
    </row>
    <row r="292" spans="1:5" hidden="1" x14ac:dyDescent="0.25">
      <c r="A292" s="702"/>
      <c r="B292" s="700"/>
      <c r="C292" s="110">
        <f>'натур показатели инновации+добр'!C278</f>
        <v>0</v>
      </c>
      <c r="D292" s="67">
        <f>'натур показатели инновации+добр'!D278</f>
        <v>0</v>
      </c>
      <c r="E292" s="167">
        <f>'патриотика0,3664'!D396</f>
        <v>0.3664</v>
      </c>
    </row>
    <row r="293" spans="1:5" hidden="1" x14ac:dyDescent="0.25">
      <c r="A293" s="702"/>
      <c r="B293" s="700"/>
      <c r="C293" s="110">
        <f>'натур показатели инновации+добр'!C279</f>
        <v>0</v>
      </c>
      <c r="D293" s="67">
        <f>'натур показатели инновации+добр'!D279</f>
        <v>0</v>
      </c>
      <c r="E293" s="167">
        <f>'патриотика0,3664'!D397</f>
        <v>0.3664</v>
      </c>
    </row>
    <row r="294" spans="1:5" hidden="1" x14ac:dyDescent="0.25">
      <c r="A294" s="702"/>
      <c r="B294" s="700"/>
      <c r="C294" s="110">
        <f>'натур показатели инновации+добр'!C280</f>
        <v>0</v>
      </c>
      <c r="D294" s="67">
        <f>'натур показатели инновации+добр'!D280</f>
        <v>0</v>
      </c>
      <c r="E294" s="167">
        <f>'патриотика0,3664'!D398</f>
        <v>0.3664</v>
      </c>
    </row>
    <row r="295" spans="1:5" hidden="1" x14ac:dyDescent="0.25">
      <c r="A295" s="702"/>
      <c r="B295" s="700"/>
      <c r="C295" s="110">
        <f>'натур показатели инновации+добр'!C281</f>
        <v>0</v>
      </c>
      <c r="D295" s="67">
        <f>'натур показатели инновации+добр'!D281</f>
        <v>0</v>
      </c>
      <c r="E295" s="167">
        <f>'патриотика0,3664'!D399</f>
        <v>0.3664</v>
      </c>
    </row>
    <row r="296" spans="1:5" hidden="1" x14ac:dyDescent="0.25">
      <c r="A296" s="702"/>
      <c r="B296" s="700"/>
      <c r="C296" s="110">
        <f>'натур показатели инновации+добр'!C282</f>
        <v>0</v>
      </c>
      <c r="D296" s="67">
        <f>'натур показатели инновации+добр'!D282</f>
        <v>0</v>
      </c>
      <c r="E296" s="167">
        <f>'патриотика0,3664'!D400</f>
        <v>0.3664</v>
      </c>
    </row>
    <row r="297" spans="1:5" hidden="1" x14ac:dyDescent="0.25">
      <c r="A297" s="702"/>
      <c r="B297" s="700"/>
      <c r="C297" s="110">
        <f>'натур показатели инновации+добр'!C283</f>
        <v>0</v>
      </c>
      <c r="D297" s="67">
        <f>'натур показатели инновации+добр'!D283</f>
        <v>0</v>
      </c>
      <c r="E297" s="167">
        <f>'патриотика0,3664'!D401</f>
        <v>0.3664</v>
      </c>
    </row>
    <row r="298" spans="1:5" hidden="1" x14ac:dyDescent="0.25">
      <c r="A298" s="702"/>
      <c r="B298" s="700"/>
      <c r="C298" s="110">
        <f>'натур показатели инновации+добр'!C284</f>
        <v>0</v>
      </c>
      <c r="D298" s="67">
        <f>'натур показатели инновации+добр'!D284</f>
        <v>0</v>
      </c>
      <c r="E298" s="167">
        <f>'патриотика0,3664'!D402</f>
        <v>0.3664</v>
      </c>
    </row>
    <row r="299" spans="1:5" hidden="1" x14ac:dyDescent="0.25">
      <c r="A299" s="702"/>
      <c r="B299" s="700"/>
      <c r="C299" s="110">
        <f>'натур показатели инновации+добр'!C285</f>
        <v>0</v>
      </c>
      <c r="D299" s="67">
        <f>'натур показатели инновации+добр'!D285</f>
        <v>0</v>
      </c>
      <c r="E299" s="167">
        <f>'патриотика0,3664'!D403</f>
        <v>0.3664</v>
      </c>
    </row>
    <row r="300" spans="1:5" hidden="1" x14ac:dyDescent="0.25">
      <c r="A300" s="702"/>
      <c r="B300" s="700"/>
      <c r="C300" s="110">
        <f>'натур показатели инновации+добр'!C286</f>
        <v>0</v>
      </c>
      <c r="D300" s="67">
        <f>'натур показатели инновации+добр'!D286</f>
        <v>0</v>
      </c>
      <c r="E300" s="167">
        <f>'патриотика0,3664'!D404</f>
        <v>0.3664</v>
      </c>
    </row>
    <row r="301" spans="1:5" hidden="1" x14ac:dyDescent="0.25">
      <c r="A301" s="702"/>
      <c r="B301" s="700"/>
      <c r="C301" s="110">
        <f>'натур показатели инновации+добр'!C287</f>
        <v>0</v>
      </c>
      <c r="D301" s="67">
        <f>'натур показатели инновации+добр'!D287</f>
        <v>0</v>
      </c>
      <c r="E301" s="167">
        <f>'патриотика0,3664'!D405</f>
        <v>0.3664</v>
      </c>
    </row>
    <row r="302" spans="1:5" hidden="1" x14ac:dyDescent="0.25">
      <c r="A302" s="702"/>
      <c r="B302" s="700"/>
      <c r="C302" s="110">
        <f>'натур показатели инновации+добр'!C288</f>
        <v>0</v>
      </c>
      <c r="D302" s="67">
        <f>'натур показатели инновации+добр'!D288</f>
        <v>0</v>
      </c>
      <c r="E302" s="167">
        <f>'патриотика0,3664'!D406</f>
        <v>0.3664</v>
      </c>
    </row>
    <row r="303" spans="1:5" hidden="1" x14ac:dyDescent="0.25">
      <c r="A303" s="702"/>
      <c r="B303" s="700"/>
      <c r="C303" s="110">
        <f>'натур показатели инновации+добр'!C289</f>
        <v>0</v>
      </c>
      <c r="D303" s="67">
        <f>'натур показатели инновации+добр'!D289</f>
        <v>0</v>
      </c>
      <c r="E303" s="167">
        <f>'патриотика0,3664'!D407</f>
        <v>0.3664</v>
      </c>
    </row>
    <row r="304" spans="1:5" hidden="1" x14ac:dyDescent="0.25">
      <c r="A304" s="702"/>
      <c r="B304" s="700"/>
      <c r="C304" s="110">
        <f>'натур показатели инновации+добр'!C290</f>
        <v>0</v>
      </c>
      <c r="D304" s="67">
        <f>'натур показатели инновации+добр'!D290</f>
        <v>0</v>
      </c>
      <c r="E304" s="167">
        <f>'патриотика0,3664'!D408</f>
        <v>0.3664</v>
      </c>
    </row>
    <row r="305" spans="1:5" hidden="1" x14ac:dyDescent="0.25">
      <c r="A305" s="702"/>
      <c r="B305" s="700"/>
      <c r="C305" s="110">
        <f>'натур показатели инновации+добр'!C291</f>
        <v>0</v>
      </c>
      <c r="D305" s="67">
        <f>'натур показатели инновации+добр'!D291</f>
        <v>0</v>
      </c>
      <c r="E305" s="167">
        <f>'патриотика0,3664'!D409</f>
        <v>0.3664</v>
      </c>
    </row>
    <row r="306" spans="1:5" hidden="1" x14ac:dyDescent="0.25">
      <c r="A306" s="702"/>
      <c r="B306" s="700"/>
      <c r="C306" s="110">
        <f>'натур показатели инновации+добр'!C292</f>
        <v>0</v>
      </c>
      <c r="D306" s="67">
        <f>'натур показатели инновации+добр'!D292</f>
        <v>0</v>
      </c>
      <c r="E306" s="167">
        <f>'патриотика0,3664'!D410</f>
        <v>0.3664</v>
      </c>
    </row>
    <row r="307" spans="1:5" hidden="1" x14ac:dyDescent="0.25">
      <c r="A307" s="702"/>
      <c r="B307" s="700"/>
      <c r="C307" s="110">
        <f>'натур показатели инновации+добр'!C293</f>
        <v>0</v>
      </c>
      <c r="D307" s="67">
        <f>'натур показатели инновации+добр'!D293</f>
        <v>0</v>
      </c>
      <c r="E307" s="167">
        <f>'патриотика0,3664'!D411</f>
        <v>0.3664</v>
      </c>
    </row>
    <row r="308" spans="1:5" hidden="1" x14ac:dyDescent="0.25">
      <c r="A308" s="702"/>
      <c r="B308" s="700"/>
      <c r="C308" s="110">
        <f>'натур показатели инновации+добр'!C294</f>
        <v>0</v>
      </c>
      <c r="D308" s="67">
        <f>'натур показатели инновации+добр'!D294</f>
        <v>0</v>
      </c>
      <c r="E308" s="167">
        <f>'патриотика0,3664'!D412</f>
        <v>0.3664</v>
      </c>
    </row>
    <row r="309" spans="1:5" hidden="1" x14ac:dyDescent="0.25">
      <c r="A309" s="702"/>
      <c r="B309" s="700"/>
      <c r="C309" s="110">
        <f>'натур показатели инновации+добр'!C295</f>
        <v>0</v>
      </c>
      <c r="D309" s="67">
        <f>'натур показатели инновации+добр'!D295</f>
        <v>0</v>
      </c>
      <c r="E309" s="167">
        <f>'патриотика0,3664'!D413</f>
        <v>0.3664</v>
      </c>
    </row>
    <row r="310" spans="1:5" hidden="1" x14ac:dyDescent="0.25">
      <c r="A310" s="702"/>
      <c r="B310" s="700"/>
      <c r="C310" s="110">
        <f>'натур показатели инновации+добр'!C296</f>
        <v>0</v>
      </c>
      <c r="D310" s="67">
        <f>'натур показатели инновации+добр'!D296</f>
        <v>0</v>
      </c>
      <c r="E310" s="167">
        <f>'патриотика0,3664'!D414</f>
        <v>0.3664</v>
      </c>
    </row>
    <row r="311" spans="1:5" hidden="1" x14ac:dyDescent="0.25">
      <c r="A311" s="702"/>
      <c r="B311" s="700"/>
      <c r="C311" s="110">
        <f>'натур показатели инновации+добр'!C297</f>
        <v>0</v>
      </c>
      <c r="D311" s="67">
        <f>'натур показатели инновации+добр'!D297</f>
        <v>0</v>
      </c>
      <c r="E311" s="167">
        <f>'патриотика0,3664'!D415</f>
        <v>0.3664</v>
      </c>
    </row>
    <row r="312" spans="1:5" hidden="1" x14ac:dyDescent="0.25">
      <c r="A312" s="702"/>
      <c r="B312" s="700"/>
      <c r="C312" s="110">
        <f>'натур показатели инновации+добр'!C298</f>
        <v>0</v>
      </c>
      <c r="D312" s="67">
        <f>'натур показатели инновации+добр'!D298</f>
        <v>0</v>
      </c>
      <c r="E312" s="167">
        <f>'патриотика0,3664'!D416</f>
        <v>0.3664</v>
      </c>
    </row>
    <row r="313" spans="1:5" hidden="1" x14ac:dyDescent="0.25">
      <c r="A313" s="702"/>
      <c r="B313" s="700"/>
      <c r="C313" s="110">
        <f>'натур показатели инновации+добр'!C299</f>
        <v>0</v>
      </c>
      <c r="D313" s="67">
        <f>'натур показатели инновации+добр'!D299</f>
        <v>0</v>
      </c>
      <c r="E313" s="167">
        <f>'патриотика0,3664'!D417</f>
        <v>0.3664</v>
      </c>
    </row>
    <row r="314" spans="1:5" hidden="1" x14ac:dyDescent="0.25">
      <c r="A314" s="702"/>
      <c r="B314" s="700"/>
      <c r="C314" s="110">
        <f>'натур показатели инновации+добр'!C300</f>
        <v>0</v>
      </c>
      <c r="D314" s="67">
        <f>'натур показатели инновации+добр'!D300</f>
        <v>0</v>
      </c>
      <c r="E314" s="167">
        <f>'патриотика0,3664'!D418</f>
        <v>0.3664</v>
      </c>
    </row>
    <row r="315" spans="1:5" hidden="1" x14ac:dyDescent="0.25">
      <c r="A315" s="702"/>
      <c r="B315" s="700"/>
      <c r="C315" s="110">
        <f>'натур показатели инновации+добр'!C301</f>
        <v>0</v>
      </c>
      <c r="D315" s="67" t="s">
        <v>84</v>
      </c>
      <c r="E315" s="167">
        <f>'патриотика0,3664'!D419</f>
        <v>0.3664</v>
      </c>
    </row>
    <row r="316" spans="1:5" hidden="1" x14ac:dyDescent="0.25">
      <c r="A316" s="702"/>
      <c r="B316" s="700"/>
      <c r="C316" s="110">
        <f>'натур показатели инновации+добр'!C302</f>
        <v>0</v>
      </c>
      <c r="D316" s="67" t="s">
        <v>84</v>
      </c>
      <c r="E316" s="167">
        <f>'патриотика0,3664'!D420</f>
        <v>0.3664</v>
      </c>
    </row>
    <row r="317" spans="1:5" hidden="1" x14ac:dyDescent="0.25">
      <c r="A317" s="702"/>
      <c r="B317" s="700"/>
      <c r="C317" s="110">
        <f>'натур показатели инновации+добр'!C303</f>
        <v>0</v>
      </c>
      <c r="D317" s="67" t="s">
        <v>84</v>
      </c>
      <c r="E317" s="167">
        <f>'патриотика0,3664'!D421</f>
        <v>0.3664</v>
      </c>
    </row>
    <row r="318" spans="1:5" hidden="1" x14ac:dyDescent="0.25">
      <c r="A318" s="702"/>
      <c r="B318" s="700"/>
      <c r="C318" s="110">
        <f>'натур показатели инновации+добр'!C304</f>
        <v>0</v>
      </c>
      <c r="D318" s="67" t="s">
        <v>84</v>
      </c>
      <c r="E318" s="167">
        <f>'патриотика0,3664'!D422</f>
        <v>0.3664</v>
      </c>
    </row>
    <row r="319" spans="1:5" hidden="1" x14ac:dyDescent="0.25">
      <c r="A319" s="702"/>
      <c r="B319" s="700"/>
      <c r="C319" s="110">
        <f>'натур показатели инновации+добр'!C305</f>
        <v>0</v>
      </c>
      <c r="D319" s="67" t="s">
        <v>84</v>
      </c>
      <c r="E319" s="167">
        <f>'патриотика0,3664'!D423</f>
        <v>0.3664</v>
      </c>
    </row>
    <row r="320" spans="1:5" hidden="1" x14ac:dyDescent="0.25">
      <c r="A320" s="702"/>
      <c r="B320" s="700"/>
      <c r="C320" s="110">
        <f>'натур показатели инновации+добр'!C306</f>
        <v>0</v>
      </c>
      <c r="D320" s="67" t="s">
        <v>84</v>
      </c>
      <c r="E320" s="167">
        <f>'патриотика0,3664'!D424</f>
        <v>0.3664</v>
      </c>
    </row>
    <row r="321" spans="1:5" hidden="1" x14ac:dyDescent="0.25">
      <c r="A321" s="702"/>
      <c r="B321" s="700"/>
      <c r="C321" s="110">
        <f>'натур показатели инновации+добр'!C307</f>
        <v>0</v>
      </c>
      <c r="D321" s="67" t="s">
        <v>84</v>
      </c>
      <c r="E321" s="167">
        <f>'патриотика0,3664'!D425</f>
        <v>0.3664</v>
      </c>
    </row>
    <row r="322" spans="1:5" hidden="1" x14ac:dyDescent="0.25">
      <c r="A322" s="702"/>
      <c r="B322" s="700"/>
      <c r="C322" s="110">
        <f>'натур показатели инновации+добр'!C308</f>
        <v>0</v>
      </c>
      <c r="D322" s="67" t="s">
        <v>84</v>
      </c>
      <c r="E322" s="167">
        <f>'патриотика0,3664'!D426</f>
        <v>0.3664</v>
      </c>
    </row>
    <row r="323" spans="1:5" hidden="1" x14ac:dyDescent="0.25">
      <c r="A323" s="702"/>
      <c r="B323" s="700"/>
      <c r="C323" s="110">
        <f>'натур показатели инновации+добр'!C309</f>
        <v>0</v>
      </c>
      <c r="D323" s="67" t="s">
        <v>84</v>
      </c>
      <c r="E323" s="167">
        <f>'патриотика0,3664'!D427</f>
        <v>0.3664</v>
      </c>
    </row>
    <row r="324" spans="1:5" hidden="1" x14ac:dyDescent="0.25">
      <c r="A324" s="702"/>
      <c r="B324" s="700"/>
      <c r="C324" s="110">
        <f>'натур показатели инновации+добр'!C310</f>
        <v>0</v>
      </c>
      <c r="D324" s="67" t="s">
        <v>84</v>
      </c>
      <c r="E324" s="167">
        <f>'патриотика0,3664'!D428</f>
        <v>0.3664</v>
      </c>
    </row>
    <row r="325" spans="1:5" hidden="1" x14ac:dyDescent="0.25">
      <c r="A325" s="702"/>
      <c r="B325" s="700"/>
      <c r="C325" s="110">
        <f>'натур показатели инновации+добр'!C311</f>
        <v>0</v>
      </c>
      <c r="D325" s="67" t="s">
        <v>84</v>
      </c>
      <c r="E325" s="167">
        <f>'патриотика0,3664'!D429</f>
        <v>0.3664</v>
      </c>
    </row>
    <row r="326" spans="1:5" hidden="1" x14ac:dyDescent="0.25">
      <c r="A326" s="702"/>
      <c r="B326" s="700"/>
      <c r="C326" s="110">
        <f>'натур показатели инновации+добр'!C312</f>
        <v>0</v>
      </c>
      <c r="D326" s="67" t="s">
        <v>84</v>
      </c>
      <c r="E326" s="167">
        <f>'патриотика0,3664'!D430</f>
        <v>0.3664</v>
      </c>
    </row>
    <row r="327" spans="1:5" hidden="1" x14ac:dyDescent="0.25">
      <c r="A327" s="702"/>
      <c r="B327" s="700"/>
      <c r="C327" s="110">
        <f>'натур показатели инновации+добр'!C313</f>
        <v>0</v>
      </c>
      <c r="D327" s="67" t="s">
        <v>84</v>
      </c>
      <c r="E327" s="167">
        <f>'патриотика0,3664'!D431</f>
        <v>0.3664</v>
      </c>
    </row>
    <row r="328" spans="1:5" hidden="1" x14ac:dyDescent="0.25">
      <c r="A328" s="702"/>
      <c r="B328" s="700"/>
      <c r="C328" s="110">
        <f>'натур показатели инновации+добр'!C314</f>
        <v>0</v>
      </c>
      <c r="D328" s="67" t="s">
        <v>84</v>
      </c>
      <c r="E328" s="167">
        <f>'патриотика0,3664'!D432</f>
        <v>0.3664</v>
      </c>
    </row>
    <row r="329" spans="1:5" hidden="1" x14ac:dyDescent="0.25">
      <c r="A329" s="702"/>
      <c r="B329" s="700"/>
      <c r="C329" s="110">
        <f>'натур показатели инновации+добр'!C315</f>
        <v>0</v>
      </c>
      <c r="D329" s="67" t="s">
        <v>84</v>
      </c>
      <c r="E329" s="167">
        <f>'патриотика0,3664'!D433</f>
        <v>0.3664</v>
      </c>
    </row>
    <row r="330" spans="1:5" hidden="1" x14ac:dyDescent="0.25">
      <c r="A330" s="702"/>
      <c r="B330" s="700"/>
      <c r="C330" s="110">
        <f>'натур показатели инновации+добр'!C316</f>
        <v>0</v>
      </c>
      <c r="D330" s="67" t="s">
        <v>84</v>
      </c>
      <c r="E330" s="167">
        <f>'патриотика0,3664'!D434</f>
        <v>0.3664</v>
      </c>
    </row>
    <row r="331" spans="1:5" hidden="1" x14ac:dyDescent="0.25">
      <c r="A331" s="702"/>
      <c r="B331" s="700"/>
      <c r="C331" s="110">
        <f>'натур показатели инновации+добр'!C317</f>
        <v>0</v>
      </c>
      <c r="D331" s="67" t="s">
        <v>84</v>
      </c>
      <c r="E331" s="167">
        <f>'патриотика0,3664'!D435</f>
        <v>0.3664</v>
      </c>
    </row>
    <row r="332" spans="1:5" hidden="1" x14ac:dyDescent="0.25">
      <c r="A332" s="702"/>
      <c r="B332" s="700"/>
      <c r="C332" s="110">
        <f>'натур показатели инновации+добр'!C318</f>
        <v>0</v>
      </c>
      <c r="D332" s="67" t="s">
        <v>84</v>
      </c>
      <c r="E332" s="167">
        <f>'патриотика0,3664'!D436</f>
        <v>0.3664</v>
      </c>
    </row>
    <row r="333" spans="1:5" hidden="1" x14ac:dyDescent="0.25">
      <c r="A333" s="702"/>
      <c r="B333" s="700"/>
      <c r="C333" s="110">
        <f>'натур показатели инновации+добр'!C319</f>
        <v>0</v>
      </c>
      <c r="D333" s="67" t="s">
        <v>84</v>
      </c>
      <c r="E333" s="167">
        <f>'патриотика0,3664'!D437</f>
        <v>0.3664</v>
      </c>
    </row>
    <row r="334" spans="1:5" hidden="1" x14ac:dyDescent="0.25">
      <c r="A334" s="702"/>
      <c r="B334" s="700"/>
      <c r="C334" s="110">
        <f>'натур показатели инновации+добр'!C320</f>
        <v>0</v>
      </c>
      <c r="D334" s="67" t="s">
        <v>84</v>
      </c>
      <c r="E334" s="167">
        <f>'патриотика0,3664'!D438</f>
        <v>0.3664</v>
      </c>
    </row>
    <row r="335" spans="1:5" hidden="1" x14ac:dyDescent="0.25">
      <c r="A335" s="702"/>
      <c r="B335" s="700"/>
      <c r="C335" s="110">
        <f>'натур показатели инновации+добр'!C321</f>
        <v>0</v>
      </c>
      <c r="D335" s="67" t="s">
        <v>84</v>
      </c>
      <c r="E335" s="167">
        <f>'патриотика0,3664'!D439</f>
        <v>0.3664</v>
      </c>
    </row>
    <row r="336" spans="1:5" hidden="1" x14ac:dyDescent="0.25">
      <c r="A336" s="702"/>
      <c r="B336" s="700"/>
      <c r="C336" s="110">
        <f>'натур показатели инновации+добр'!C322</f>
        <v>0</v>
      </c>
      <c r="D336" s="67" t="s">
        <v>84</v>
      </c>
      <c r="E336" s="167">
        <f>'патриотика0,3664'!D440</f>
        <v>0.3664</v>
      </c>
    </row>
    <row r="337" spans="1:5" hidden="1" x14ac:dyDescent="0.25">
      <c r="A337" s="702"/>
      <c r="B337" s="700"/>
      <c r="C337" s="110">
        <f>'натур показатели инновации+добр'!C323</f>
        <v>0</v>
      </c>
      <c r="D337" s="67" t="s">
        <v>84</v>
      </c>
      <c r="E337" s="167">
        <f>'патриотика0,3664'!D441</f>
        <v>0.3664</v>
      </c>
    </row>
    <row r="338" spans="1:5" hidden="1" x14ac:dyDescent="0.25">
      <c r="A338" s="702"/>
      <c r="B338" s="700"/>
      <c r="C338" s="110">
        <f>'натур показатели инновации+добр'!C324</f>
        <v>0</v>
      </c>
      <c r="D338" s="67" t="s">
        <v>84</v>
      </c>
      <c r="E338" s="167">
        <f>'патриотика0,3664'!D442</f>
        <v>0.3664</v>
      </c>
    </row>
    <row r="339" spans="1:5" hidden="1" x14ac:dyDescent="0.25">
      <c r="A339" s="702"/>
      <c r="B339" s="700"/>
      <c r="C339" s="110">
        <f>'натур показатели инновации+добр'!C325</f>
        <v>0</v>
      </c>
      <c r="D339" s="67" t="s">
        <v>84</v>
      </c>
      <c r="E339" s="167">
        <f>'патриотика0,3664'!D443</f>
        <v>0.3664</v>
      </c>
    </row>
    <row r="340" spans="1:5" hidden="1" x14ac:dyDescent="0.25">
      <c r="A340" s="702"/>
      <c r="B340" s="700"/>
      <c r="C340" s="110">
        <f>'натур показатели инновации+добр'!C326</f>
        <v>0</v>
      </c>
      <c r="D340" s="67" t="s">
        <v>84</v>
      </c>
      <c r="E340" s="167">
        <f>'патриотика0,3664'!D444</f>
        <v>0.3664</v>
      </c>
    </row>
    <row r="341" spans="1:5" hidden="1" x14ac:dyDescent="0.25">
      <c r="A341" s="702"/>
      <c r="B341" s="700"/>
      <c r="C341" s="110">
        <f>'натур показатели инновации+добр'!C327</f>
        <v>0</v>
      </c>
      <c r="D341" s="67" t="s">
        <v>84</v>
      </c>
      <c r="E341" s="167">
        <f>'патриотика0,3664'!D445</f>
        <v>0.3664</v>
      </c>
    </row>
    <row r="342" spans="1:5" hidden="1" x14ac:dyDescent="0.25">
      <c r="A342" s="702"/>
      <c r="B342" s="700"/>
      <c r="C342" s="110">
        <f>'натур показатели инновации+добр'!C328</f>
        <v>0</v>
      </c>
      <c r="D342" s="67" t="s">
        <v>84</v>
      </c>
      <c r="E342" s="167">
        <f>'патриотика0,3664'!D446</f>
        <v>0.3664</v>
      </c>
    </row>
    <row r="343" spans="1:5" hidden="1" x14ac:dyDescent="0.25">
      <c r="A343" s="702"/>
      <c r="B343" s="700"/>
      <c r="C343" s="110">
        <f>'натур показатели инновации+добр'!C329</f>
        <v>0</v>
      </c>
      <c r="D343" s="67" t="s">
        <v>84</v>
      </c>
      <c r="E343" s="167">
        <f>'патриотика0,3664'!D447</f>
        <v>0.3664</v>
      </c>
    </row>
    <row r="344" spans="1:5" hidden="1" x14ac:dyDescent="0.25">
      <c r="A344" s="702"/>
      <c r="B344" s="700"/>
      <c r="C344" s="110">
        <f>'натур показатели инновации+добр'!C330</f>
        <v>0</v>
      </c>
      <c r="D344" s="67" t="s">
        <v>84</v>
      </c>
      <c r="E344" s="167">
        <f>'патриотика0,3664'!D448</f>
        <v>0.3664</v>
      </c>
    </row>
    <row r="345" spans="1:5" hidden="1" x14ac:dyDescent="0.25">
      <c r="A345" s="702"/>
      <c r="B345" s="700"/>
      <c r="C345" s="110">
        <f>'натур показатели инновации+добр'!C331</f>
        <v>0</v>
      </c>
      <c r="D345" s="67" t="s">
        <v>84</v>
      </c>
      <c r="E345" s="167">
        <f>'патриотика0,3664'!D449</f>
        <v>0.3664</v>
      </c>
    </row>
    <row r="346" spans="1:5" hidden="1" x14ac:dyDescent="0.25">
      <c r="A346" s="702"/>
      <c r="B346" s="700"/>
      <c r="C346" s="110">
        <f>'натур показатели инновации+добр'!C332</f>
        <v>0</v>
      </c>
      <c r="D346" s="67" t="s">
        <v>84</v>
      </c>
      <c r="E346" s="167">
        <f>'патриотика0,3664'!D450</f>
        <v>0.3664</v>
      </c>
    </row>
    <row r="347" spans="1:5" hidden="1" x14ac:dyDescent="0.25">
      <c r="A347" s="702"/>
      <c r="B347" s="700"/>
      <c r="C347" s="110">
        <f>'натур показатели инновации+добр'!C333</f>
        <v>0</v>
      </c>
      <c r="D347" s="67" t="s">
        <v>84</v>
      </c>
      <c r="E347" s="167">
        <f>'патриотика0,3664'!D451</f>
        <v>0.3664</v>
      </c>
    </row>
    <row r="348" spans="1:5" hidden="1" x14ac:dyDescent="0.25">
      <c r="A348" s="702"/>
      <c r="B348" s="700"/>
      <c r="C348" s="110">
        <f>'натур показатели инновации+добр'!C334</f>
        <v>0</v>
      </c>
      <c r="D348" s="67" t="s">
        <v>84</v>
      </c>
      <c r="E348" s="167">
        <f>'патриотика0,3664'!D452</f>
        <v>0.3664</v>
      </c>
    </row>
    <row r="349" spans="1:5" hidden="1" x14ac:dyDescent="0.25">
      <c r="A349" s="702"/>
      <c r="B349" s="700"/>
      <c r="C349" s="110">
        <f>'натур показатели инновации+добр'!C335</f>
        <v>0</v>
      </c>
      <c r="D349" s="67" t="s">
        <v>84</v>
      </c>
      <c r="E349" s="167">
        <f>'патриотика0,3664'!D453</f>
        <v>0.3664</v>
      </c>
    </row>
    <row r="350" spans="1:5" hidden="1" x14ac:dyDescent="0.25">
      <c r="A350" s="702"/>
      <c r="B350" s="700"/>
      <c r="C350" s="110">
        <f>'натур показатели инновации+добр'!C336</f>
        <v>0</v>
      </c>
      <c r="D350" s="67" t="s">
        <v>84</v>
      </c>
      <c r="E350" s="167">
        <f>'патриотика0,3664'!D454</f>
        <v>0.3664</v>
      </c>
    </row>
    <row r="351" spans="1:5" hidden="1" x14ac:dyDescent="0.25">
      <c r="A351" s="702"/>
      <c r="B351" s="700"/>
      <c r="C351" s="110">
        <f>'натур показатели инновации+добр'!C337</f>
        <v>0</v>
      </c>
      <c r="D351" s="67" t="s">
        <v>84</v>
      </c>
      <c r="E351" s="167">
        <f>'патриотика0,3664'!D455</f>
        <v>0.3664</v>
      </c>
    </row>
    <row r="352" spans="1:5" hidden="1" x14ac:dyDescent="0.25">
      <c r="A352" s="702"/>
      <c r="B352" s="700"/>
      <c r="C352" s="110">
        <f>'натур показатели инновации+добр'!C338</f>
        <v>0</v>
      </c>
      <c r="D352" s="67" t="s">
        <v>84</v>
      </c>
      <c r="E352" s="167">
        <f>'патриотика0,3664'!D456</f>
        <v>0.3664</v>
      </c>
    </row>
    <row r="353" spans="2:5" hidden="1" x14ac:dyDescent="0.25">
      <c r="B353" s="700"/>
      <c r="C353" s="110"/>
      <c r="D353" s="67"/>
      <c r="E353" s="167"/>
    </row>
  </sheetData>
  <mergeCells count="18">
    <mergeCell ref="C105:E105"/>
    <mergeCell ref="C107:E107"/>
    <mergeCell ref="C11:E11"/>
    <mergeCell ref="C15:E15"/>
    <mergeCell ref="D1:E1"/>
    <mergeCell ref="A3:E3"/>
    <mergeCell ref="A4:E4"/>
    <mergeCell ref="C7:E7"/>
    <mergeCell ref="C8:E8"/>
    <mergeCell ref="B7:B353"/>
    <mergeCell ref="A7:A352"/>
    <mergeCell ref="C50:E50"/>
    <mergeCell ref="C111:E111"/>
    <mergeCell ref="C113:E113"/>
    <mergeCell ref="C51:E51"/>
    <mergeCell ref="C58:E58"/>
    <mergeCell ref="C92:E92"/>
    <mergeCell ref="C100:E100"/>
  </mergeCells>
  <pageMargins left="0.70866141732283472" right="0.70866141732283472" top="0.19" bottom="0.16" header="0.31496062992125984" footer="0.31496062992125984"/>
  <pageSetup paperSize="9" scale="58" fitToHeight="4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DR464"/>
  <sheetViews>
    <sheetView view="pageBreakPreview" zoomScale="78" zoomScaleNormal="70" zoomScaleSheetLayoutView="78" zoomScalePageLayoutView="80" workbookViewId="0">
      <selection activeCell="F185" sqref="F185:F198"/>
    </sheetView>
  </sheetViews>
  <sheetFormatPr defaultColWidth="25.375" defaultRowHeight="15.75" x14ac:dyDescent="0.25"/>
  <cols>
    <col min="1" max="1" width="72" style="7" customWidth="1"/>
    <col min="2" max="2" width="19" style="7" customWidth="1"/>
    <col min="3" max="3" width="19" style="7" hidden="1" customWidth="1"/>
    <col min="4" max="4" width="19.25" style="7" customWidth="1"/>
    <col min="5" max="5" width="22" style="7" customWidth="1"/>
    <col min="6" max="6" width="21" style="7" customWidth="1"/>
    <col min="7" max="7" width="23.375" style="7" customWidth="1"/>
    <col min="8" max="16384" width="25.375" style="7"/>
  </cols>
  <sheetData>
    <row r="1" spans="1:122" ht="18.75" x14ac:dyDescent="0.25">
      <c r="A1" s="742" t="s">
        <v>46</v>
      </c>
      <c r="B1" s="742"/>
      <c r="C1" s="742"/>
      <c r="D1" s="742"/>
      <c r="E1" s="742"/>
      <c r="F1" s="742"/>
      <c r="G1" s="742"/>
      <c r="H1" s="742"/>
    </row>
    <row r="2" spans="1:122" ht="18.75" x14ac:dyDescent="0.25">
      <c r="A2" s="360" t="str">
        <f>'таланты+инициативы0,2672'!A2</f>
        <v>на 13.07.2022 год</v>
      </c>
      <c r="B2" s="360"/>
      <c r="C2" s="360"/>
      <c r="D2" s="360"/>
      <c r="E2" s="360"/>
      <c r="F2" s="360"/>
      <c r="G2" s="360"/>
      <c r="H2" s="360"/>
    </row>
    <row r="3" spans="1:122" ht="57.6" customHeight="1" x14ac:dyDescent="0.25">
      <c r="A3" s="8" t="s">
        <v>213</v>
      </c>
      <c r="B3" s="723" t="s">
        <v>49</v>
      </c>
      <c r="C3" s="723"/>
      <c r="D3" s="723"/>
      <c r="E3" s="723"/>
      <c r="F3" s="723"/>
      <c r="G3" s="723"/>
      <c r="I3" s="461"/>
      <c r="J3" s="461"/>
      <c r="K3" s="461"/>
      <c r="L3" s="461"/>
      <c r="M3" s="461"/>
      <c r="N3" s="461"/>
      <c r="O3" s="461"/>
      <c r="P3" s="461"/>
      <c r="Q3" s="461"/>
      <c r="R3" s="461"/>
      <c r="S3" s="461"/>
      <c r="T3" s="461"/>
      <c r="U3" s="461"/>
      <c r="V3" s="461"/>
      <c r="W3" s="461"/>
      <c r="X3" s="461"/>
      <c r="Y3" s="461"/>
      <c r="Z3" s="461"/>
      <c r="AA3" s="461"/>
      <c r="AB3" s="461"/>
      <c r="AC3" s="461"/>
      <c r="AD3" s="461"/>
      <c r="AE3" s="461"/>
      <c r="AF3" s="461"/>
      <c r="AG3" s="461"/>
      <c r="AH3" s="461"/>
      <c r="AI3" s="461"/>
      <c r="AJ3" s="461"/>
      <c r="AK3" s="461"/>
      <c r="AL3" s="461"/>
      <c r="AM3" s="461"/>
      <c r="AN3" s="461"/>
      <c r="AO3" s="461"/>
      <c r="AP3" s="461"/>
      <c r="AQ3" s="461"/>
      <c r="AR3" s="461"/>
      <c r="AS3" s="461"/>
      <c r="AT3" s="461"/>
      <c r="AU3" s="461"/>
      <c r="AV3" s="461"/>
      <c r="AW3" s="461"/>
      <c r="AX3" s="461"/>
      <c r="AY3" s="461"/>
      <c r="AZ3" s="461"/>
      <c r="BA3" s="461"/>
      <c r="BB3" s="461"/>
      <c r="BC3" s="461"/>
      <c r="BD3" s="461"/>
      <c r="BE3" s="461"/>
      <c r="BF3" s="461"/>
      <c r="BG3" s="461"/>
      <c r="BH3" s="461"/>
      <c r="BI3" s="461"/>
      <c r="BJ3" s="461"/>
      <c r="BK3" s="461"/>
      <c r="BL3" s="461"/>
      <c r="BM3" s="461"/>
      <c r="BN3" s="461"/>
      <c r="BO3" s="461"/>
      <c r="BP3" s="461"/>
      <c r="BQ3" s="461"/>
      <c r="BR3" s="461"/>
      <c r="BS3" s="461"/>
      <c r="BT3" s="461"/>
      <c r="BU3" s="461"/>
      <c r="BV3" s="461"/>
      <c r="BW3" s="461"/>
      <c r="BX3" s="461"/>
      <c r="BY3" s="461"/>
      <c r="BZ3" s="461"/>
      <c r="CA3" s="461"/>
      <c r="CB3" s="461"/>
      <c r="CC3" s="461"/>
      <c r="CD3" s="461"/>
      <c r="CE3" s="461"/>
      <c r="CF3" s="461"/>
      <c r="CG3" s="461"/>
      <c r="CH3" s="461"/>
      <c r="CI3" s="461"/>
      <c r="CJ3" s="461"/>
      <c r="CK3" s="461"/>
      <c r="CL3" s="461"/>
      <c r="CM3" s="461"/>
      <c r="CN3" s="461"/>
      <c r="CO3" s="461"/>
      <c r="CP3" s="461"/>
      <c r="CQ3" s="461"/>
      <c r="CR3" s="461"/>
      <c r="CS3" s="461"/>
      <c r="CT3" s="461"/>
      <c r="CU3" s="461"/>
      <c r="CV3" s="461"/>
      <c r="CW3" s="461"/>
      <c r="CX3" s="461"/>
      <c r="CY3" s="461"/>
      <c r="CZ3" s="461"/>
      <c r="DA3" s="461"/>
      <c r="DB3" s="461"/>
      <c r="DC3" s="461"/>
      <c r="DD3" s="461"/>
      <c r="DE3" s="461"/>
      <c r="DF3" s="461"/>
      <c r="DG3" s="461"/>
      <c r="DH3" s="461"/>
      <c r="DI3" s="461"/>
      <c r="DJ3" s="461"/>
      <c r="DK3" s="461"/>
      <c r="DL3" s="461"/>
      <c r="DM3" s="461"/>
      <c r="DN3" s="461"/>
      <c r="DO3" s="461"/>
      <c r="DP3" s="461"/>
      <c r="DQ3" s="461"/>
      <c r="DR3" s="461"/>
    </row>
    <row r="4" spans="1:122" x14ac:dyDescent="0.25">
      <c r="A4" s="746" t="s">
        <v>186</v>
      </c>
      <c r="B4" s="746"/>
      <c r="C4" s="746"/>
      <c r="D4" s="746"/>
      <c r="E4" s="746"/>
    </row>
    <row r="5" spans="1:122" x14ac:dyDescent="0.25">
      <c r="A5" s="747" t="s">
        <v>43</v>
      </c>
      <c r="B5" s="747"/>
      <c r="C5" s="747"/>
      <c r="D5" s="747"/>
      <c r="E5" s="747"/>
    </row>
    <row r="6" spans="1:122" x14ac:dyDescent="0.25">
      <c r="A6" s="747" t="s">
        <v>199</v>
      </c>
      <c r="B6" s="747"/>
      <c r="C6" s="747"/>
      <c r="D6" s="747"/>
      <c r="E6" s="747"/>
    </row>
    <row r="7" spans="1:122" x14ac:dyDescent="0.25">
      <c r="A7" s="615" t="s">
        <v>218</v>
      </c>
      <c r="B7" s="615"/>
      <c r="C7" s="615"/>
      <c r="D7" s="615"/>
      <c r="E7" s="615"/>
    </row>
    <row r="8" spans="1:122" ht="31.15" customHeight="1" x14ac:dyDescent="0.25">
      <c r="A8" s="100" t="s">
        <v>34</v>
      </c>
      <c r="B8" s="68" t="s">
        <v>9</v>
      </c>
      <c r="C8" s="69"/>
      <c r="D8" s="621" t="s">
        <v>10</v>
      </c>
      <c r="E8" s="622"/>
      <c r="F8" s="315" t="s">
        <v>9</v>
      </c>
    </row>
    <row r="9" spans="1:122" x14ac:dyDescent="0.25">
      <c r="A9" s="100"/>
      <c r="B9" s="363"/>
      <c r="C9" s="363"/>
      <c r="D9" s="623" t="str">
        <f>'инновации+добровольчество0,3664'!D10:E10</f>
        <v>Заведующий МЦ</v>
      </c>
      <c r="E9" s="624"/>
      <c r="F9" s="70">
        <v>1</v>
      </c>
    </row>
    <row r="10" spans="1:122" x14ac:dyDescent="0.25">
      <c r="A10" s="68" t="s">
        <v>140</v>
      </c>
      <c r="B10" s="363">
        <v>5.6</v>
      </c>
      <c r="C10" s="363"/>
      <c r="D10" s="625" t="str">
        <f>'[1]2016'!$AE$25</f>
        <v>Водитель</v>
      </c>
      <c r="E10" s="626"/>
      <c r="F10" s="363">
        <v>1</v>
      </c>
    </row>
    <row r="11" spans="1:122" x14ac:dyDescent="0.25">
      <c r="A11" s="68" t="s">
        <v>93</v>
      </c>
      <c r="B11" s="363">
        <v>1</v>
      </c>
      <c r="C11" s="363"/>
      <c r="D11" s="625" t="s">
        <v>87</v>
      </c>
      <c r="E11" s="626"/>
      <c r="F11" s="363">
        <v>0.5</v>
      </c>
    </row>
    <row r="12" spans="1:122" x14ac:dyDescent="0.25">
      <c r="A12" s="100"/>
      <c r="B12" s="363"/>
      <c r="C12" s="363"/>
      <c r="D12" s="625" t="str">
        <f>'[1]2016'!$AE$26</f>
        <v xml:space="preserve">Уборщик служебных помещений </v>
      </c>
      <c r="E12" s="626"/>
      <c r="F12" s="363">
        <v>1</v>
      </c>
    </row>
    <row r="13" spans="1:122" x14ac:dyDescent="0.25">
      <c r="A13" s="71" t="s">
        <v>57</v>
      </c>
      <c r="B13" s="72">
        <f>SUM(B9:B10)+B11</f>
        <v>6.6</v>
      </c>
      <c r="C13" s="71"/>
      <c r="D13" s="627" t="s">
        <v>57</v>
      </c>
      <c r="E13" s="628"/>
      <c r="F13" s="72">
        <f>SUM(F9:F12)</f>
        <v>3.5</v>
      </c>
    </row>
    <row r="14" spans="1:122" x14ac:dyDescent="0.25">
      <c r="A14" s="9" t="str">
        <f>'таланты+инициативы0,2672'!A14:I14</f>
        <v>Затраты на оплату труда работников, непосредственно связанных с выполнением работы</v>
      </c>
    </row>
    <row r="15" spans="1:122" x14ac:dyDescent="0.25">
      <c r="A15" s="744" t="s">
        <v>338</v>
      </c>
      <c r="B15" s="744"/>
      <c r="C15" s="744"/>
      <c r="D15" s="744"/>
      <c r="E15" s="744"/>
      <c r="F15" s="744"/>
    </row>
    <row r="16" spans="1:122" x14ac:dyDescent="0.25">
      <c r="A16" s="10" t="s">
        <v>334</v>
      </c>
      <c r="B16" s="10"/>
      <c r="C16" s="10"/>
      <c r="D16" s="10"/>
    </row>
    <row r="17" spans="1:11" x14ac:dyDescent="0.25">
      <c r="A17" s="745" t="s">
        <v>45</v>
      </c>
      <c r="B17" s="745"/>
      <c r="C17" s="745"/>
      <c r="D17" s="745"/>
      <c r="E17" s="745"/>
      <c r="F17" s="745"/>
    </row>
    <row r="18" spans="1:11" x14ac:dyDescent="0.25">
      <c r="A18" s="743"/>
      <c r="B18" s="743"/>
      <c r="C18" s="361"/>
      <c r="D18" s="154">
        <v>0.3664</v>
      </c>
      <c r="E18" s="155"/>
    </row>
    <row r="19" spans="1:11" ht="22.9" customHeight="1" x14ac:dyDescent="0.25">
      <c r="A19" s="715" t="s">
        <v>0</v>
      </c>
      <c r="B19" s="715" t="s">
        <v>1</v>
      </c>
      <c r="C19" s="353"/>
      <c r="D19" s="715" t="s">
        <v>2</v>
      </c>
      <c r="E19" s="712" t="s">
        <v>3</v>
      </c>
      <c r="F19" s="714"/>
      <c r="G19" s="715" t="s">
        <v>35</v>
      </c>
      <c r="H19" s="353" t="s">
        <v>5</v>
      </c>
      <c r="I19" s="715" t="s">
        <v>6</v>
      </c>
    </row>
    <row r="20" spans="1:11" ht="31.5" x14ac:dyDescent="0.25">
      <c r="A20" s="715"/>
      <c r="B20" s="715"/>
      <c r="C20" s="353"/>
      <c r="D20" s="715"/>
      <c r="E20" s="353" t="s">
        <v>335</v>
      </c>
      <c r="F20" s="353" t="s">
        <v>324</v>
      </c>
      <c r="G20" s="715"/>
      <c r="H20" s="334" t="s">
        <v>171</v>
      </c>
      <c r="I20" s="715"/>
    </row>
    <row r="21" spans="1:11" x14ac:dyDescent="0.25">
      <c r="A21" s="715"/>
      <c r="B21" s="715"/>
      <c r="C21" s="353"/>
      <c r="D21" s="715"/>
      <c r="E21" s="353" t="s">
        <v>4</v>
      </c>
      <c r="F21" s="156"/>
      <c r="G21" s="715"/>
      <c r="H21" s="353" t="s">
        <v>337</v>
      </c>
      <c r="I21" s="715"/>
    </row>
    <row r="22" spans="1:11" x14ac:dyDescent="0.25">
      <c r="A22" s="715">
        <v>1</v>
      </c>
      <c r="B22" s="715">
        <v>2</v>
      </c>
      <c r="C22" s="353"/>
      <c r="D22" s="715">
        <v>3</v>
      </c>
      <c r="E22" s="715" t="s">
        <v>336</v>
      </c>
      <c r="F22" s="716">
        <v>5</v>
      </c>
      <c r="G22" s="576" t="s">
        <v>7</v>
      </c>
      <c r="H22" s="334" t="s">
        <v>172</v>
      </c>
      <c r="I22" s="576" t="s">
        <v>173</v>
      </c>
    </row>
    <row r="23" spans="1:11" x14ac:dyDescent="0.25">
      <c r="A23" s="715"/>
      <c r="B23" s="715"/>
      <c r="C23" s="353"/>
      <c r="D23" s="715"/>
      <c r="E23" s="715"/>
      <c r="F23" s="717"/>
      <c r="G23" s="576"/>
      <c r="H23" s="54">
        <v>1775.4</v>
      </c>
      <c r="I23" s="576"/>
    </row>
    <row r="24" spans="1:11" x14ac:dyDescent="0.25">
      <c r="A24" s="73" t="s">
        <v>93</v>
      </c>
      <c r="B24" s="87">
        <f>'таланты+инициативы0,2672'!B24</f>
        <v>70163.8</v>
      </c>
      <c r="C24" s="85"/>
      <c r="D24" s="353">
        <f>1*D18</f>
        <v>0.3664</v>
      </c>
      <c r="E24" s="74">
        <f>D24*1774.4</f>
        <v>650.14016000000004</v>
      </c>
      <c r="F24" s="75">
        <v>1</v>
      </c>
      <c r="G24" s="74">
        <f>E24/F24</f>
        <v>650.14016000000004</v>
      </c>
      <c r="H24" s="74">
        <f>B24*1.302/1774.4*12</f>
        <v>617.80839224526608</v>
      </c>
      <c r="I24" s="74">
        <f>G24*H24+26380.99</f>
        <v>428043.03698368004</v>
      </c>
    </row>
    <row r="25" spans="1:11" x14ac:dyDescent="0.25">
      <c r="A25" s="76" t="str">
        <f>A10</f>
        <v>Специалист по работе с молодежью</v>
      </c>
      <c r="B25" s="87">
        <f>'таланты+инициативы0,2672'!B25</f>
        <v>50029.599999999999</v>
      </c>
      <c r="C25" s="178"/>
      <c r="D25" s="353">
        <f>D18*5.6</f>
        <v>2.0518399999999999</v>
      </c>
      <c r="E25" s="74">
        <f>D25*1774.4</f>
        <v>3640.7848960000001</v>
      </c>
      <c r="F25" s="75">
        <v>1</v>
      </c>
      <c r="G25" s="74">
        <f>E25/F25</f>
        <v>3640.7848960000001</v>
      </c>
      <c r="H25" s="74">
        <f>B25*1.302/1774.4*12</f>
        <v>440.52213165013529</v>
      </c>
      <c r="I25" s="74">
        <f>G25*H25+67095.35</f>
        <v>1670941.6732655363</v>
      </c>
    </row>
    <row r="26" spans="1:11" ht="18.75" x14ac:dyDescent="0.3">
      <c r="A26" s="712" t="s">
        <v>8</v>
      </c>
      <c r="B26" s="713"/>
      <c r="C26" s="713"/>
      <c r="D26" s="713"/>
      <c r="E26" s="713"/>
      <c r="F26" s="713"/>
      <c r="G26" s="713"/>
      <c r="H26" s="714"/>
      <c r="I26" s="439">
        <f>SUM(I24:I25)</f>
        <v>2098984.7102492163</v>
      </c>
      <c r="J26" s="166">
        <f>I26+I99</f>
        <v>3142779.4372587525</v>
      </c>
      <c r="K26" s="180" t="s">
        <v>104</v>
      </c>
    </row>
    <row r="27" spans="1:11" hidden="1" x14ac:dyDescent="0.25">
      <c r="A27" s="600" t="s">
        <v>166</v>
      </c>
      <c r="B27" s="600"/>
      <c r="C27" s="600"/>
      <c r="D27" s="600"/>
      <c r="E27" s="600"/>
      <c r="F27" s="600"/>
      <c r="G27" s="600"/>
      <c r="H27" s="600"/>
      <c r="I27" s="179"/>
      <c r="J27" s="180"/>
    </row>
    <row r="28" spans="1:11" hidden="1" x14ac:dyDescent="0.25">
      <c r="A28" s="601" t="s">
        <v>60</v>
      </c>
      <c r="B28" s="604" t="s">
        <v>155</v>
      </c>
      <c r="C28" s="604"/>
      <c r="D28" s="604" t="s">
        <v>156</v>
      </c>
      <c r="E28" s="604"/>
      <c r="F28" s="604"/>
      <c r="G28" s="629"/>
      <c r="H28" s="629"/>
      <c r="I28" s="179"/>
      <c r="J28" s="180"/>
    </row>
    <row r="29" spans="1:11" ht="16.5" hidden="1" customHeight="1" x14ac:dyDescent="0.25">
      <c r="A29" s="602"/>
      <c r="B29" s="604"/>
      <c r="C29" s="604"/>
      <c r="D29" s="604" t="s">
        <v>157</v>
      </c>
      <c r="E29" s="601" t="s">
        <v>158</v>
      </c>
      <c r="F29" s="718" t="s">
        <v>159</v>
      </c>
      <c r="G29" s="601" t="s">
        <v>165</v>
      </c>
      <c r="H29" s="601" t="s">
        <v>6</v>
      </c>
      <c r="I29" s="179"/>
      <c r="J29" s="180"/>
    </row>
    <row r="30" spans="1:11" hidden="1" x14ac:dyDescent="0.25">
      <c r="A30" s="603"/>
      <c r="B30" s="604"/>
      <c r="C30" s="604"/>
      <c r="D30" s="604"/>
      <c r="E30" s="603"/>
      <c r="F30" s="648"/>
      <c r="G30" s="603"/>
      <c r="H30" s="603"/>
      <c r="I30" s="179"/>
      <c r="J30" s="180"/>
    </row>
    <row r="31" spans="1:11" hidden="1" x14ac:dyDescent="0.25">
      <c r="A31" s="324">
        <v>1</v>
      </c>
      <c r="B31" s="577">
        <v>2</v>
      </c>
      <c r="C31" s="578"/>
      <c r="D31" s="324">
        <v>3</v>
      </c>
      <c r="E31" s="324">
        <v>4</v>
      </c>
      <c r="F31" s="324">
        <v>5</v>
      </c>
      <c r="G31" s="324">
        <v>6</v>
      </c>
      <c r="H31" s="324">
        <v>7</v>
      </c>
      <c r="I31" s="179"/>
      <c r="J31" s="180"/>
    </row>
    <row r="32" spans="1:11" hidden="1" x14ac:dyDescent="0.25">
      <c r="A32" s="322" t="s">
        <v>93</v>
      </c>
      <c r="B32" s="322">
        <v>0.39300000000000002</v>
      </c>
      <c r="C32" s="323">
        <v>1</v>
      </c>
      <c r="D32" s="149">
        <v>2074.6</v>
      </c>
      <c r="E32" s="111">
        <f t="shared" ref="E32:E33" si="0">D32*12</f>
        <v>24895.199999999997</v>
      </c>
      <c r="F32" s="149">
        <f>18363.9*0.393</f>
        <v>7217.0127000000011</v>
      </c>
      <c r="G32" s="182">
        <f>F32*30.2%</f>
        <v>2179.5378354000004</v>
      </c>
      <c r="H32" s="182">
        <f>F32+G32</f>
        <v>9396.5505354000015</v>
      </c>
      <c r="I32" s="179"/>
      <c r="J32" s="180"/>
    </row>
    <row r="33" spans="1:11" ht="15.6" hidden="1" customHeight="1" x14ac:dyDescent="0.25">
      <c r="A33" s="322" t="s">
        <v>161</v>
      </c>
      <c r="B33" s="577">
        <f>5.6*0.393</f>
        <v>2.2008000000000001</v>
      </c>
      <c r="C33" s="578"/>
      <c r="D33" s="149">
        <f>1302.85*B33</f>
        <v>2867.3122800000001</v>
      </c>
      <c r="E33" s="111">
        <f t="shared" si="0"/>
        <v>34407.747360000001</v>
      </c>
      <c r="F33" s="149">
        <f>64311.87*0.393</f>
        <v>25274.564910000001</v>
      </c>
      <c r="G33" s="182">
        <f>F33*30.2%</f>
        <v>7632.9186028200002</v>
      </c>
      <c r="H33" s="182">
        <f>F33+G33</f>
        <v>32907.483512819999</v>
      </c>
    </row>
    <row r="34" spans="1:11" ht="18.75" hidden="1" x14ac:dyDescent="0.25">
      <c r="A34" s="320"/>
      <c r="B34" s="579">
        <f>SUM(B32:C33)</f>
        <v>3.5937999999999999</v>
      </c>
      <c r="C34" s="579"/>
      <c r="D34" s="126">
        <f>SUM(D32:D33)</f>
        <v>4941.9122800000005</v>
      </c>
      <c r="E34" s="126">
        <f>SUM(E32:E33)</f>
        <v>59302.947359999998</v>
      </c>
      <c r="F34" s="126">
        <f>SUM(F32:F33)</f>
        <v>32491.57761</v>
      </c>
      <c r="G34" s="126">
        <f>SUM(G32:G33)</f>
        <v>9812.4564382200006</v>
      </c>
      <c r="H34" s="224"/>
    </row>
    <row r="35" spans="1:11" s="45" customFormat="1" ht="14.45" hidden="1" customHeight="1" x14ac:dyDescent="0.25">
      <c r="A35" s="600" t="s">
        <v>170</v>
      </c>
      <c r="B35" s="600"/>
      <c r="C35" s="600"/>
      <c r="D35" s="600"/>
      <c r="E35" s="600"/>
      <c r="F35" s="600"/>
      <c r="G35" s="600"/>
      <c r="H35" s="600"/>
      <c r="I35" s="150"/>
    </row>
    <row r="36" spans="1:11" s="45" customFormat="1" ht="28.9" hidden="1" customHeight="1" x14ac:dyDescent="0.25">
      <c r="A36" s="601" t="s">
        <v>60</v>
      </c>
      <c r="B36" s="604" t="s">
        <v>155</v>
      </c>
      <c r="C36" s="604"/>
      <c r="D36" s="618" t="s">
        <v>156</v>
      </c>
      <c r="E36" s="619"/>
      <c r="F36" s="325"/>
    </row>
    <row r="37" spans="1:11" s="45" customFormat="1" ht="14.45" hidden="1" customHeight="1" x14ac:dyDescent="0.25">
      <c r="A37" s="602"/>
      <c r="B37" s="604"/>
      <c r="C37" s="604"/>
      <c r="D37" s="604" t="s">
        <v>157</v>
      </c>
      <c r="E37" s="601" t="s">
        <v>165</v>
      </c>
      <c r="F37" s="601" t="s">
        <v>169</v>
      </c>
    </row>
    <row r="38" spans="1:11" s="45" customFormat="1" ht="15" hidden="1" x14ac:dyDescent="0.25">
      <c r="A38" s="603"/>
      <c r="B38" s="604"/>
      <c r="C38" s="604"/>
      <c r="D38" s="604"/>
      <c r="E38" s="603"/>
      <c r="F38" s="603"/>
    </row>
    <row r="39" spans="1:11" s="45" customFormat="1" ht="15" hidden="1" x14ac:dyDescent="0.25">
      <c r="A39" s="324">
        <v>1</v>
      </c>
      <c r="B39" s="577">
        <v>2</v>
      </c>
      <c r="C39" s="578"/>
      <c r="D39" s="324">
        <v>3</v>
      </c>
      <c r="E39" s="324">
        <v>6</v>
      </c>
      <c r="F39" s="324">
        <v>7</v>
      </c>
    </row>
    <row r="40" spans="1:11" s="45" customFormat="1" ht="15" hidden="1" x14ac:dyDescent="0.25">
      <c r="A40" s="322" t="s">
        <v>161</v>
      </c>
      <c r="B40" s="577">
        <f>B33</f>
        <v>2.2008000000000001</v>
      </c>
      <c r="C40" s="578"/>
      <c r="D40" s="149">
        <v>4218.1400000000003</v>
      </c>
      <c r="E40" s="182">
        <f>D40*30.2%</f>
        <v>1273.8782800000001</v>
      </c>
      <c r="F40" s="182">
        <f>(E40+D40)*B40*12+27.46</f>
        <v>145069.46596748798</v>
      </c>
    </row>
    <row r="41" spans="1:11" s="45" customFormat="1" ht="18.75" hidden="1" x14ac:dyDescent="0.25">
      <c r="A41" s="320"/>
      <c r="B41" s="579">
        <f>SUM(B40:C40)</f>
        <v>2.2008000000000001</v>
      </c>
      <c r="C41" s="579"/>
      <c r="D41" s="126">
        <f>SUM(D40:D40)</f>
        <v>4218.1400000000003</v>
      </c>
      <c r="E41" s="126">
        <f>SUM(E40:E40)</f>
        <v>1273.8782800000001</v>
      </c>
      <c r="F41" s="224"/>
    </row>
    <row r="42" spans="1:11" s="45" customFormat="1" ht="18.75" x14ac:dyDescent="0.25">
      <c r="A42" s="150"/>
      <c r="B42" s="150"/>
      <c r="C42" s="150"/>
      <c r="D42" s="210"/>
      <c r="E42" s="210"/>
      <c r="F42" s="213"/>
      <c r="J42" s="7">
        <v>2948801.56</v>
      </c>
      <c r="K42" s="179" t="s">
        <v>105</v>
      </c>
    </row>
    <row r="43" spans="1:11" x14ac:dyDescent="0.25">
      <c r="D43" s="157">
        <f>D18</f>
        <v>0.3664</v>
      </c>
      <c r="J43" s="166">
        <f>J42-J26</f>
        <v>-193977.87725875247</v>
      </c>
      <c r="K43" s="179" t="s">
        <v>117</v>
      </c>
    </row>
    <row r="44" spans="1:11" ht="24.6" hidden="1" customHeight="1" x14ac:dyDescent="0.25">
      <c r="A44" s="715" t="s">
        <v>120</v>
      </c>
      <c r="B44" s="715"/>
      <c r="C44" s="353"/>
      <c r="D44" s="353" t="s">
        <v>11</v>
      </c>
      <c r="E44" s="353" t="s">
        <v>48</v>
      </c>
      <c r="F44" s="353" t="s">
        <v>15</v>
      </c>
      <c r="G44" s="358" t="s">
        <v>6</v>
      </c>
    </row>
    <row r="45" spans="1:11" hidden="1" x14ac:dyDescent="0.25">
      <c r="A45" s="712">
        <v>1</v>
      </c>
      <c r="B45" s="714"/>
      <c r="C45" s="354"/>
      <c r="D45" s="353">
        <v>2</v>
      </c>
      <c r="E45" s="75">
        <v>3</v>
      </c>
      <c r="F45" s="353">
        <v>4</v>
      </c>
      <c r="G45" s="78" t="s">
        <v>68</v>
      </c>
    </row>
    <row r="46" spans="1:11" hidden="1" x14ac:dyDescent="0.25">
      <c r="A46" s="719" t="str">
        <f>'инновации+добровольчество0,3664'!A53</f>
        <v>Суточные</v>
      </c>
      <c r="B46" s="720"/>
      <c r="C46" s="356"/>
      <c r="D46" s="353" t="str">
        <f>'инновации+добровольчество0,3664'!D53</f>
        <v>сутки</v>
      </c>
      <c r="E46" s="227">
        <f>D43</f>
        <v>0.3664</v>
      </c>
      <c r="F46" s="366">
        <f>'инновации+добровольчество0,3664'!F53</f>
        <v>450</v>
      </c>
      <c r="G46" s="81">
        <f>E46*F46</f>
        <v>164.88</v>
      </c>
    </row>
    <row r="47" spans="1:11" hidden="1" x14ac:dyDescent="0.25">
      <c r="A47" s="719" t="str">
        <f>'инновации+добровольчество0,3664'!A54</f>
        <v>Проезд</v>
      </c>
      <c r="B47" s="720"/>
      <c r="C47" s="356"/>
      <c r="D47" s="353" t="str">
        <f>'инновации+добровольчество0,3664'!D54</f>
        <v xml:space="preserve">Ед. </v>
      </c>
      <c r="E47" s="227">
        <f>E46</f>
        <v>0.3664</v>
      </c>
      <c r="F47" s="366">
        <f>'инновации+добровольчество0,3664'!F54</f>
        <v>7000</v>
      </c>
      <c r="G47" s="81">
        <f>E47*F47</f>
        <v>2564.8000000000002</v>
      </c>
    </row>
    <row r="48" spans="1:11" hidden="1" x14ac:dyDescent="0.25">
      <c r="A48" s="719" t="str">
        <f>'инновации+добровольчество0,3664'!A55</f>
        <v xml:space="preserve">Проживание </v>
      </c>
      <c r="B48" s="720"/>
      <c r="C48" s="356"/>
      <c r="D48" s="353" t="str">
        <f>'инновации+добровольчество0,3664'!D55</f>
        <v>сутки</v>
      </c>
      <c r="E48" s="227">
        <f>E46</f>
        <v>0.3664</v>
      </c>
      <c r="F48" s="366">
        <f>'инновации+добровольчество0,3664'!F55</f>
        <v>2000</v>
      </c>
      <c r="G48" s="81">
        <f>E48*F48</f>
        <v>732.8</v>
      </c>
    </row>
    <row r="49" spans="1:10" hidden="1" x14ac:dyDescent="0.25">
      <c r="A49" s="355" t="e">
        <f>'инновации+добровольчество0,3664'!#REF!</f>
        <v>#REF!</v>
      </c>
      <c r="B49" s="226"/>
      <c r="C49" s="226"/>
      <c r="D49" s="353" t="e">
        <f>'инновации+добровольчество0,3664'!#REF!</f>
        <v>#REF!</v>
      </c>
      <c r="E49" s="227">
        <f>E46</f>
        <v>0.3664</v>
      </c>
      <c r="F49" s="366" t="e">
        <f>'инновации+добровольчество0,3664'!#REF!</f>
        <v>#REF!</v>
      </c>
      <c r="G49" s="81">
        <v>0</v>
      </c>
    </row>
    <row r="50" spans="1:10" ht="18.75" hidden="1" x14ac:dyDescent="0.25">
      <c r="A50" s="738" t="s">
        <v>58</v>
      </c>
      <c r="B50" s="739"/>
      <c r="C50" s="739"/>
      <c r="D50" s="739"/>
      <c r="E50" s="739"/>
      <c r="F50" s="740"/>
      <c r="G50" s="279">
        <v>0</v>
      </c>
    </row>
    <row r="51" spans="1:10" x14ac:dyDescent="0.25">
      <c r="A51" s="726" t="s">
        <v>118</v>
      </c>
      <c r="B51" s="726"/>
      <c r="C51" s="726"/>
      <c r="D51" s="726"/>
      <c r="E51" s="726"/>
      <c r="F51" s="726"/>
    </row>
    <row r="52" spans="1:10" ht="15.6" customHeight="1" x14ac:dyDescent="0.25">
      <c r="D52" s="157"/>
      <c r="F52" s="158">
        <v>1</v>
      </c>
    </row>
    <row r="53" spans="1:10" ht="12" customHeight="1" x14ac:dyDescent="0.25">
      <c r="A53" s="724" t="s">
        <v>121</v>
      </c>
      <c r="B53" s="725"/>
      <c r="C53" s="353"/>
      <c r="D53" s="716" t="s">
        <v>11</v>
      </c>
      <c r="E53" s="716" t="s">
        <v>48</v>
      </c>
      <c r="F53" s="716" t="s">
        <v>15</v>
      </c>
      <c r="G53" s="729" t="s">
        <v>6</v>
      </c>
      <c r="J53" s="183"/>
    </row>
    <row r="54" spans="1:10" ht="9" hidden="1" customHeight="1" x14ac:dyDescent="0.25">
      <c r="A54" s="727"/>
      <c r="B54" s="728"/>
      <c r="C54" s="353"/>
      <c r="D54" s="717"/>
      <c r="E54" s="717"/>
      <c r="F54" s="717"/>
      <c r="G54" s="730"/>
      <c r="J54" s="158"/>
    </row>
    <row r="55" spans="1:10" x14ac:dyDescent="0.25">
      <c r="A55" s="724">
        <v>1</v>
      </c>
      <c r="B55" s="725"/>
      <c r="C55" s="354"/>
      <c r="D55" s="326">
        <v>2</v>
      </c>
      <c r="E55" s="326">
        <v>3</v>
      </c>
      <c r="F55" s="326">
        <v>4</v>
      </c>
      <c r="G55" s="387" t="s">
        <v>68</v>
      </c>
    </row>
    <row r="56" spans="1:10" ht="25.5" x14ac:dyDescent="0.25">
      <c r="A56" s="454" t="s">
        <v>231</v>
      </c>
      <c r="B56" s="381"/>
      <c r="C56" s="293"/>
      <c r="D56" s="90"/>
      <c r="E56" s="90"/>
      <c r="F56" s="91"/>
      <c r="G56" s="292"/>
    </row>
    <row r="57" spans="1:10" x14ac:dyDescent="0.25">
      <c r="A57" s="455" t="s">
        <v>228</v>
      </c>
      <c r="B57" s="382"/>
      <c r="C57" s="92"/>
      <c r="D57" s="90" t="s">
        <v>122</v>
      </c>
      <c r="E57" s="90">
        <v>4</v>
      </c>
      <c r="F57" s="91">
        <v>7500</v>
      </c>
      <c r="G57" s="292">
        <f>E57*F57</f>
        <v>30000</v>
      </c>
    </row>
    <row r="58" spans="1:10" x14ac:dyDescent="0.25">
      <c r="A58" s="455" t="s">
        <v>339</v>
      </c>
      <c r="B58" s="382"/>
      <c r="C58" s="92"/>
      <c r="D58" s="90" t="s">
        <v>123</v>
      </c>
      <c r="E58" s="457">
        <v>6</v>
      </c>
      <c r="F58" s="458">
        <v>500</v>
      </c>
      <c r="G58" s="292">
        <f t="shared" ref="G58:G82" si="1">E58*F58</f>
        <v>3000</v>
      </c>
    </row>
    <row r="59" spans="1:10" x14ac:dyDescent="0.25">
      <c r="A59" s="455" t="s">
        <v>340</v>
      </c>
      <c r="B59" s="382"/>
      <c r="C59" s="293"/>
      <c r="D59" s="90" t="s">
        <v>123</v>
      </c>
      <c r="E59" s="90">
        <v>8</v>
      </c>
      <c r="F59" s="91">
        <v>450</v>
      </c>
      <c r="G59" s="292">
        <f t="shared" si="1"/>
        <v>3600</v>
      </c>
    </row>
    <row r="60" spans="1:10" ht="25.5" customHeight="1" x14ac:dyDescent="0.25">
      <c r="A60" s="454" t="s">
        <v>341</v>
      </c>
      <c r="B60" s="383"/>
      <c r="C60" s="92"/>
      <c r="D60" s="90"/>
      <c r="E60" s="90"/>
      <c r="F60" s="91"/>
      <c r="G60" s="292">
        <f t="shared" si="1"/>
        <v>0</v>
      </c>
    </row>
    <row r="61" spans="1:10" x14ac:dyDescent="0.25">
      <c r="A61" s="455" t="s">
        <v>313</v>
      </c>
      <c r="B61" s="382"/>
      <c r="C61" s="92"/>
      <c r="D61" s="90" t="s">
        <v>122</v>
      </c>
      <c r="E61" s="90">
        <v>20</v>
      </c>
      <c r="F61" s="91">
        <v>5000</v>
      </c>
      <c r="G61" s="292">
        <f t="shared" si="1"/>
        <v>100000</v>
      </c>
    </row>
    <row r="62" spans="1:10" x14ac:dyDescent="0.25">
      <c r="A62" s="455" t="s">
        <v>314</v>
      </c>
      <c r="B62" s="382"/>
      <c r="C62" s="293"/>
      <c r="D62" s="90" t="s">
        <v>123</v>
      </c>
      <c r="E62" s="457">
        <v>100</v>
      </c>
      <c r="F62" s="458">
        <v>350</v>
      </c>
      <c r="G62" s="292">
        <f t="shared" si="1"/>
        <v>35000</v>
      </c>
    </row>
    <row r="63" spans="1:10" x14ac:dyDescent="0.25">
      <c r="A63" s="456" t="s">
        <v>315</v>
      </c>
      <c r="B63" s="382"/>
      <c r="C63" s="261"/>
      <c r="D63" s="90" t="s">
        <v>123</v>
      </c>
      <c r="E63" s="90"/>
      <c r="F63" s="91"/>
      <c r="G63" s="292">
        <f t="shared" si="1"/>
        <v>0</v>
      </c>
    </row>
    <row r="64" spans="1:10" ht="25.5" customHeight="1" x14ac:dyDescent="0.25">
      <c r="A64" s="455" t="s">
        <v>342</v>
      </c>
      <c r="B64" s="383"/>
      <c r="C64" s="92"/>
      <c r="D64" s="90"/>
      <c r="E64" s="90">
        <v>8</v>
      </c>
      <c r="F64" s="91">
        <v>7500</v>
      </c>
      <c r="G64" s="292">
        <f t="shared" si="1"/>
        <v>60000</v>
      </c>
    </row>
    <row r="65" spans="1:7" x14ac:dyDescent="0.25">
      <c r="A65" s="455" t="s">
        <v>340</v>
      </c>
      <c r="B65" s="382"/>
      <c r="C65" s="92"/>
      <c r="D65" s="90" t="s">
        <v>122</v>
      </c>
      <c r="E65" s="90">
        <v>80</v>
      </c>
      <c r="F65" s="91">
        <v>350</v>
      </c>
      <c r="G65" s="292">
        <f t="shared" si="1"/>
        <v>28000</v>
      </c>
    </row>
    <row r="66" spans="1:7" x14ac:dyDescent="0.25">
      <c r="A66" s="454" t="s">
        <v>234</v>
      </c>
      <c r="B66" s="382"/>
      <c r="C66" s="293"/>
      <c r="D66" s="90" t="s">
        <v>123</v>
      </c>
      <c r="E66" s="90"/>
      <c r="F66" s="91"/>
      <c r="G66" s="292">
        <f t="shared" si="1"/>
        <v>0</v>
      </c>
    </row>
    <row r="67" spans="1:7" x14ac:dyDescent="0.25">
      <c r="A67" s="455" t="s">
        <v>228</v>
      </c>
      <c r="B67" s="384"/>
      <c r="C67" s="260"/>
      <c r="D67" s="90"/>
      <c r="E67" s="90">
        <v>8</v>
      </c>
      <c r="F67" s="91">
        <v>7500</v>
      </c>
      <c r="G67" s="292">
        <f t="shared" si="1"/>
        <v>60000</v>
      </c>
    </row>
    <row r="68" spans="1:7" x14ac:dyDescent="0.25">
      <c r="A68" s="455" t="s">
        <v>340</v>
      </c>
      <c r="B68" s="382"/>
      <c r="C68" s="92"/>
      <c r="D68" s="90" t="s">
        <v>122</v>
      </c>
      <c r="E68" s="90">
        <v>8</v>
      </c>
      <c r="F68" s="91">
        <v>350</v>
      </c>
      <c r="G68" s="292">
        <f t="shared" si="1"/>
        <v>2800</v>
      </c>
    </row>
    <row r="69" spans="1:7" ht="25.5" x14ac:dyDescent="0.25">
      <c r="A69" s="454" t="s">
        <v>235</v>
      </c>
      <c r="B69" s="382"/>
      <c r="C69" s="92"/>
      <c r="D69" s="90" t="s">
        <v>123</v>
      </c>
      <c r="E69" s="457"/>
      <c r="F69" s="458"/>
      <c r="G69" s="292">
        <f t="shared" si="1"/>
        <v>0</v>
      </c>
    </row>
    <row r="70" spans="1:7" x14ac:dyDescent="0.25">
      <c r="A70" s="455" t="s">
        <v>228</v>
      </c>
      <c r="B70" s="383"/>
      <c r="C70" s="92"/>
      <c r="D70" s="90"/>
      <c r="E70" s="90">
        <v>4</v>
      </c>
      <c r="F70" s="91">
        <v>7500</v>
      </c>
      <c r="G70" s="292">
        <f t="shared" si="1"/>
        <v>30000</v>
      </c>
    </row>
    <row r="71" spans="1:7" x14ac:dyDescent="0.25">
      <c r="A71" s="455" t="s">
        <v>232</v>
      </c>
      <c r="B71" s="382"/>
      <c r="C71" s="293"/>
      <c r="D71" s="90" t="s">
        <v>122</v>
      </c>
      <c r="E71" s="90">
        <v>8</v>
      </c>
      <c r="F71" s="91">
        <v>500</v>
      </c>
      <c r="G71" s="292">
        <f t="shared" si="1"/>
        <v>4000</v>
      </c>
    </row>
    <row r="72" spans="1:7" x14ac:dyDescent="0.25">
      <c r="A72" s="455" t="s">
        <v>233</v>
      </c>
      <c r="B72" s="382"/>
      <c r="C72" s="92"/>
      <c r="D72" s="90" t="s">
        <v>123</v>
      </c>
      <c r="E72" s="457">
        <v>18</v>
      </c>
      <c r="F72" s="458">
        <v>350</v>
      </c>
      <c r="G72" s="292">
        <f t="shared" si="1"/>
        <v>6300</v>
      </c>
    </row>
    <row r="73" spans="1:7" ht="17.25" customHeight="1" x14ac:dyDescent="0.25">
      <c r="A73" s="454" t="s">
        <v>236</v>
      </c>
      <c r="B73" s="383"/>
      <c r="C73" s="92"/>
      <c r="D73" s="90"/>
      <c r="E73" s="90"/>
      <c r="F73" s="91"/>
      <c r="G73" s="292">
        <f t="shared" si="1"/>
        <v>0</v>
      </c>
    </row>
    <row r="74" spans="1:7" x14ac:dyDescent="0.25">
      <c r="A74" s="455" t="s">
        <v>228</v>
      </c>
      <c r="B74" s="382"/>
      <c r="C74" s="293"/>
      <c r="D74" s="90" t="s">
        <v>122</v>
      </c>
      <c r="E74" s="457">
        <v>20</v>
      </c>
      <c r="F74" s="458">
        <v>7500</v>
      </c>
      <c r="G74" s="292">
        <f t="shared" si="1"/>
        <v>150000</v>
      </c>
    </row>
    <row r="75" spans="1:7" x14ac:dyDescent="0.25">
      <c r="A75" s="455" t="s">
        <v>229</v>
      </c>
      <c r="B75" s="382"/>
      <c r="C75" s="92"/>
      <c r="D75" s="90" t="s">
        <v>123</v>
      </c>
      <c r="E75" s="90">
        <v>40</v>
      </c>
      <c r="F75" s="91">
        <v>500</v>
      </c>
      <c r="G75" s="292">
        <f t="shared" si="1"/>
        <v>20000</v>
      </c>
    </row>
    <row r="76" spans="1:7" x14ac:dyDescent="0.25">
      <c r="A76" s="455" t="s">
        <v>230</v>
      </c>
      <c r="B76" s="382"/>
      <c r="C76" s="92"/>
      <c r="D76" s="90" t="s">
        <v>123</v>
      </c>
      <c r="E76" s="90">
        <v>40</v>
      </c>
      <c r="F76" s="91">
        <v>350</v>
      </c>
      <c r="G76" s="292">
        <f t="shared" si="1"/>
        <v>14000</v>
      </c>
    </row>
    <row r="77" spans="1:7" x14ac:dyDescent="0.25">
      <c r="A77" s="454" t="s">
        <v>343</v>
      </c>
      <c r="B77" s="383"/>
      <c r="C77" s="92"/>
      <c r="D77" s="90"/>
      <c r="E77" s="90">
        <v>30</v>
      </c>
      <c r="F77" s="91">
        <v>10000</v>
      </c>
      <c r="G77" s="292">
        <f t="shared" si="1"/>
        <v>300000</v>
      </c>
    </row>
    <row r="78" spans="1:7" x14ac:dyDescent="0.25">
      <c r="A78" s="454" t="s">
        <v>226</v>
      </c>
      <c r="B78" s="382"/>
      <c r="C78" s="293"/>
      <c r="D78" s="90" t="s">
        <v>122</v>
      </c>
      <c r="E78" s="90">
        <v>124</v>
      </c>
      <c r="F78" s="91">
        <v>500</v>
      </c>
      <c r="G78" s="292">
        <f t="shared" si="1"/>
        <v>62000</v>
      </c>
    </row>
    <row r="79" spans="1:7" x14ac:dyDescent="0.25">
      <c r="A79" s="454" t="s">
        <v>316</v>
      </c>
      <c r="B79" s="382"/>
      <c r="C79" s="92"/>
      <c r="D79" s="90" t="s">
        <v>123</v>
      </c>
      <c r="E79" s="90">
        <v>120</v>
      </c>
      <c r="F79" s="91">
        <v>760</v>
      </c>
      <c r="G79" s="292">
        <f t="shared" si="1"/>
        <v>91200</v>
      </c>
    </row>
    <row r="80" spans="1:7" hidden="1" x14ac:dyDescent="0.25">
      <c r="A80" s="434" t="s">
        <v>317</v>
      </c>
      <c r="B80" s="382"/>
      <c r="C80" s="92"/>
      <c r="D80" s="90" t="s">
        <v>123</v>
      </c>
      <c r="E80" s="156">
        <v>0</v>
      </c>
      <c r="F80" s="156">
        <v>0</v>
      </c>
      <c r="G80" s="292">
        <v>0</v>
      </c>
    </row>
    <row r="81" spans="1:9" ht="19.5" hidden="1" customHeight="1" x14ac:dyDescent="0.25">
      <c r="A81" s="434" t="s">
        <v>318</v>
      </c>
      <c r="B81" s="383"/>
      <c r="C81" s="92"/>
      <c r="D81" s="90" t="s">
        <v>84</v>
      </c>
      <c r="E81" s="156">
        <v>0</v>
      </c>
      <c r="F81" s="156">
        <v>45</v>
      </c>
      <c r="G81" s="292">
        <f t="shared" si="1"/>
        <v>0</v>
      </c>
    </row>
    <row r="82" spans="1:9" ht="15.75" hidden="1" customHeight="1" x14ac:dyDescent="0.25">
      <c r="A82" s="101" t="s">
        <v>319</v>
      </c>
      <c r="B82" s="383"/>
      <c r="C82" s="294"/>
      <c r="D82" s="389" t="s">
        <v>84</v>
      </c>
      <c r="E82" s="70">
        <v>0</v>
      </c>
      <c r="F82" s="419">
        <v>30</v>
      </c>
      <c r="G82" s="292">
        <f t="shared" si="1"/>
        <v>0</v>
      </c>
    </row>
    <row r="83" spans="1:9" hidden="1" x14ac:dyDescent="0.25">
      <c r="A83" s="385" t="s">
        <v>227</v>
      </c>
      <c r="B83" s="386"/>
      <c r="C83" s="92"/>
      <c r="D83" s="90" t="s">
        <v>84</v>
      </c>
      <c r="E83" s="90"/>
      <c r="F83" s="91"/>
      <c r="G83" s="292"/>
    </row>
    <row r="84" spans="1:9" ht="18.75" x14ac:dyDescent="0.25">
      <c r="G84" s="388">
        <f>SUM(G57:G83)</f>
        <v>999900</v>
      </c>
    </row>
    <row r="85" spans="1:9" s="296" customFormat="1" ht="18.75" x14ac:dyDescent="0.25">
      <c r="A85" s="295"/>
      <c r="B85" s="295"/>
      <c r="C85" s="295"/>
      <c r="D85" s="295"/>
      <c r="E85" s="295"/>
      <c r="F85" s="295"/>
      <c r="G85" s="258"/>
    </row>
    <row r="86" spans="1:9" s="296" customFormat="1" ht="18.75" x14ac:dyDescent="0.25">
      <c r="A86" s="295"/>
      <c r="B86" s="295"/>
      <c r="C86" s="295"/>
      <c r="D86" s="295"/>
      <c r="E86" s="295"/>
      <c r="F86" s="295"/>
      <c r="G86" s="258"/>
    </row>
    <row r="87" spans="1:9" ht="18.75" x14ac:dyDescent="0.25">
      <c r="A87" s="295"/>
      <c r="B87" s="295"/>
      <c r="C87" s="295"/>
      <c r="D87" s="295"/>
      <c r="E87" s="295"/>
      <c r="F87" s="295"/>
      <c r="G87" s="258"/>
    </row>
    <row r="88" spans="1:9" ht="32.25" customHeight="1" x14ac:dyDescent="0.25">
      <c r="A88" s="755" t="str">
        <f>'таланты+инициативы0,2672'!A106:F106</f>
        <v xml:space="preserve">Затраты на оплату труда работников, непосредственно НЕ связанных с выполнением работы </v>
      </c>
      <c r="B88" s="755"/>
      <c r="C88" s="755"/>
      <c r="D88" s="755"/>
      <c r="E88" s="755"/>
      <c r="F88" s="755"/>
    </row>
    <row r="89" spans="1:9" x14ac:dyDescent="0.25">
      <c r="A89" s="11"/>
      <c r="B89" s="11"/>
      <c r="C89" s="11"/>
      <c r="D89" s="11"/>
      <c r="E89" s="11"/>
      <c r="F89" s="95">
        <f>D43</f>
        <v>0.3664</v>
      </c>
    </row>
    <row r="90" spans="1:9" ht="31.5" customHeight="1" x14ac:dyDescent="0.25">
      <c r="A90" s="317" t="s">
        <v>0</v>
      </c>
      <c r="B90" s="576" t="s">
        <v>1</v>
      </c>
      <c r="C90" s="334"/>
      <c r="D90" s="576" t="s">
        <v>2</v>
      </c>
      <c r="E90" s="594" t="s">
        <v>3</v>
      </c>
      <c r="F90" s="595"/>
      <c r="G90" s="598" t="s">
        <v>35</v>
      </c>
      <c r="H90" s="334" t="s">
        <v>5</v>
      </c>
      <c r="I90" s="576" t="s">
        <v>6</v>
      </c>
    </row>
    <row r="91" spans="1:9" ht="30" x14ac:dyDescent="0.25">
      <c r="A91" s="400"/>
      <c r="B91" s="576"/>
      <c r="C91" s="334"/>
      <c r="D91" s="576"/>
      <c r="E91" s="334" t="s">
        <v>320</v>
      </c>
      <c r="F91" s="334" t="s">
        <v>243</v>
      </c>
      <c r="G91" s="598"/>
      <c r="H91" s="334" t="s">
        <v>51</v>
      </c>
      <c r="I91" s="576"/>
    </row>
    <row r="92" spans="1:9" x14ac:dyDescent="0.25">
      <c r="A92" s="401"/>
      <c r="B92" s="576"/>
      <c r="C92" s="334"/>
      <c r="D92" s="576"/>
      <c r="E92" s="334" t="s">
        <v>4</v>
      </c>
      <c r="F92" s="53"/>
      <c r="G92" s="598"/>
      <c r="H92" s="334" t="s">
        <v>300</v>
      </c>
      <c r="I92" s="576"/>
    </row>
    <row r="93" spans="1:9" x14ac:dyDescent="0.25">
      <c r="A93" s="749">
        <v>1</v>
      </c>
      <c r="B93" s="576">
        <v>2</v>
      </c>
      <c r="C93" s="334"/>
      <c r="D93" s="576">
        <v>3</v>
      </c>
      <c r="E93" s="576" t="s">
        <v>299</v>
      </c>
      <c r="F93" s="576">
        <v>5</v>
      </c>
      <c r="G93" s="598" t="s">
        <v>7</v>
      </c>
      <c r="H93" s="334" t="s">
        <v>52</v>
      </c>
      <c r="I93" s="576" t="s">
        <v>53</v>
      </c>
    </row>
    <row r="94" spans="1:9" x14ac:dyDescent="0.25">
      <c r="A94" s="749"/>
      <c r="B94" s="576"/>
      <c r="C94" s="334"/>
      <c r="D94" s="576"/>
      <c r="E94" s="576"/>
      <c r="F94" s="576"/>
      <c r="G94" s="598"/>
      <c r="H94" s="54">
        <v>1774.4</v>
      </c>
      <c r="I94" s="576"/>
    </row>
    <row r="95" spans="1:9" x14ac:dyDescent="0.25">
      <c r="A95" s="402" t="str">
        <f>'инновации+добровольчество0,3664'!A141</f>
        <v>Заведующий МЦ</v>
      </c>
      <c r="B95" s="87">
        <f>'таланты+инициативы0,2672'!B123</f>
        <v>91213.26</v>
      </c>
      <c r="C95" s="87"/>
      <c r="D95" s="334">
        <f>1*F89</f>
        <v>0.3664</v>
      </c>
      <c r="E95" s="56">
        <f>D95*1774.4</f>
        <v>650.14016000000004</v>
      </c>
      <c r="F95" s="57">
        <v>1</v>
      </c>
      <c r="G95" s="58">
        <f>E95/F95</f>
        <v>650.14016000000004</v>
      </c>
      <c r="H95" s="56">
        <f>B95*1.302/1774.4*12</f>
        <v>803.15372759242564</v>
      </c>
      <c r="I95" s="56">
        <f>G95*H95+34353.48</f>
        <v>556515.97296153603</v>
      </c>
    </row>
    <row r="96" spans="1:9" x14ac:dyDescent="0.25">
      <c r="A96" s="402" t="str">
        <f>'инновации+добровольчество0,3664'!A142</f>
        <v>Водитель</v>
      </c>
      <c r="B96" s="87">
        <f>'таланты+инициативы0,2672'!B124</f>
        <v>31947</v>
      </c>
      <c r="C96" s="170"/>
      <c r="D96" s="334">
        <f>1*F89</f>
        <v>0.3664</v>
      </c>
      <c r="E96" s="56">
        <f>D96*1774.4</f>
        <v>650.14016000000004</v>
      </c>
      <c r="F96" s="57">
        <v>1</v>
      </c>
      <c r="G96" s="58">
        <f t="shared" ref="G96:G98" si="2">E96/F96</f>
        <v>650.14016000000004</v>
      </c>
      <c r="H96" s="56">
        <f>B96*1.302/1774.4*12</f>
        <v>281.30068079350764</v>
      </c>
      <c r="I96" s="56">
        <f>G96*H96+12026.63</f>
        <v>194911.49961920001</v>
      </c>
    </row>
    <row r="97" spans="1:10" x14ac:dyDescent="0.25">
      <c r="A97" s="402" t="str">
        <f>'инновации+добровольчество0,3664'!A143</f>
        <v>Рабочий по обслуживанию здания</v>
      </c>
      <c r="B97" s="87">
        <f>'таланты+инициативы0,2672'!B125</f>
        <v>31947</v>
      </c>
      <c r="C97" s="58"/>
      <c r="D97" s="334">
        <f>0.5*F89</f>
        <v>0.1832</v>
      </c>
      <c r="E97" s="56">
        <f>D97*1774.4</f>
        <v>325.07008000000002</v>
      </c>
      <c r="F97" s="57">
        <v>1</v>
      </c>
      <c r="G97" s="58">
        <f t="shared" si="2"/>
        <v>325.07008000000002</v>
      </c>
      <c r="H97" s="56">
        <f>B97*1.302/1774.4*12</f>
        <v>281.30068079350764</v>
      </c>
      <c r="I97" s="56">
        <f>G97*H97+6013.31</f>
        <v>97455.744809600001</v>
      </c>
    </row>
    <row r="98" spans="1:10" x14ac:dyDescent="0.25">
      <c r="A98" s="402" t="str">
        <f>'инновации+добровольчество0,3664'!A144</f>
        <v>Уборщик служебных помещений</v>
      </c>
      <c r="B98" s="87">
        <f>'таланты+инициативы0,2672'!B126</f>
        <v>31947</v>
      </c>
      <c r="C98" s="336"/>
      <c r="D98" s="334">
        <f>1*F89</f>
        <v>0.3664</v>
      </c>
      <c r="E98" s="56">
        <f>D98*1774.4</f>
        <v>650.14016000000004</v>
      </c>
      <c r="F98" s="57">
        <v>1</v>
      </c>
      <c r="G98" s="58">
        <f t="shared" si="2"/>
        <v>650.14016000000004</v>
      </c>
      <c r="H98" s="56">
        <f>B98*1.302/1774.4*12</f>
        <v>281.30068079350764</v>
      </c>
      <c r="I98" s="56">
        <f>G98*H98+12026.64</f>
        <v>194911.50961920002</v>
      </c>
      <c r="J98" s="166"/>
    </row>
    <row r="99" spans="1:10" x14ac:dyDescent="0.25">
      <c r="A99" s="756" t="s">
        <v>28</v>
      </c>
      <c r="B99" s="757"/>
      <c r="C99" s="757"/>
      <c r="D99" s="757"/>
      <c r="E99" s="757"/>
      <c r="F99" s="758"/>
      <c r="G99" s="359"/>
      <c r="H99" s="359"/>
      <c r="I99" s="399">
        <f>SUM(I95:I98)</f>
        <v>1043794.7270095361</v>
      </c>
    </row>
    <row r="100" spans="1:10" x14ac:dyDescent="0.25">
      <c r="A100" s="403"/>
      <c r="B100" s="403"/>
      <c r="C100" s="403"/>
      <c r="D100" s="404"/>
      <c r="E100" s="404"/>
      <c r="F100" s="404"/>
      <c r="G100" s="404"/>
      <c r="H100" s="404"/>
      <c r="I100" s="405"/>
    </row>
    <row r="101" spans="1:10" s="45" customFormat="1" ht="14.45" customHeight="1" x14ac:dyDescent="0.25">
      <c r="A101" s="600" t="s">
        <v>346</v>
      </c>
      <c r="B101" s="600"/>
      <c r="C101" s="600"/>
      <c r="D101" s="635"/>
      <c r="E101" s="635"/>
      <c r="F101" s="635"/>
      <c r="G101" s="635"/>
      <c r="H101" s="635"/>
    </row>
    <row r="102" spans="1:10" s="45" customFormat="1" ht="14.45" customHeight="1" x14ac:dyDescent="0.25">
      <c r="A102" s="601" t="s">
        <v>60</v>
      </c>
      <c r="B102" s="640" t="s">
        <v>155</v>
      </c>
      <c r="C102" s="641"/>
      <c r="D102" s="618"/>
      <c r="E102" s="646"/>
      <c r="F102" s="619"/>
      <c r="G102" s="211"/>
      <c r="H102" s="211"/>
    </row>
    <row r="103" spans="1:10" s="45" customFormat="1" ht="14.45" customHeight="1" x14ac:dyDescent="0.25">
      <c r="A103" s="602"/>
      <c r="B103" s="642"/>
      <c r="C103" s="643"/>
      <c r="D103" s="647" t="s">
        <v>159</v>
      </c>
      <c r="E103" s="602" t="s">
        <v>165</v>
      </c>
      <c r="F103" s="602" t="s">
        <v>6</v>
      </c>
    </row>
    <row r="104" spans="1:10" s="45" customFormat="1" ht="15" x14ac:dyDescent="0.25">
      <c r="A104" s="603"/>
      <c r="B104" s="644"/>
      <c r="C104" s="645"/>
      <c r="D104" s="648"/>
      <c r="E104" s="603"/>
      <c r="F104" s="603"/>
    </row>
    <row r="105" spans="1:10" s="45" customFormat="1" ht="15" x14ac:dyDescent="0.25">
      <c r="A105" s="324">
        <v>1</v>
      </c>
      <c r="B105" s="577">
        <v>2</v>
      </c>
      <c r="C105" s="578"/>
      <c r="D105" s="324">
        <v>5</v>
      </c>
      <c r="E105" s="324">
        <v>6</v>
      </c>
      <c r="F105" s="324">
        <v>7</v>
      </c>
    </row>
    <row r="106" spans="1:10" s="45" customFormat="1" ht="15" x14ac:dyDescent="0.25">
      <c r="A106" s="322" t="s">
        <v>162</v>
      </c>
      <c r="B106" s="324">
        <f>F123</f>
        <v>0.3664</v>
      </c>
      <c r="C106" s="323"/>
      <c r="D106" s="149">
        <f>'таланты+инициативы0,2672'!D135</f>
        <v>52769.77</v>
      </c>
      <c r="E106" s="182">
        <f t="shared" ref="E106:E108" si="3">D106*30.2%</f>
        <v>15936.470539999998</v>
      </c>
      <c r="F106" s="182">
        <f>(D106+E106)*B106</f>
        <v>25173.966533856001</v>
      </c>
    </row>
    <row r="107" spans="1:10" s="45" customFormat="1" ht="15" x14ac:dyDescent="0.25">
      <c r="A107" s="322" t="s">
        <v>163</v>
      </c>
      <c r="B107" s="324">
        <f>1*F89</f>
        <v>0.3664</v>
      </c>
      <c r="C107" s="323"/>
      <c r="D107" s="149">
        <f>'таланты+инициативы0,2672'!D136</f>
        <v>26384.89</v>
      </c>
      <c r="E107" s="182">
        <f t="shared" si="3"/>
        <v>7968.2367799999993</v>
      </c>
      <c r="F107" s="182">
        <f t="shared" ref="F107:F108" si="4">(D107+E107)*B107</f>
        <v>12586.985652191999</v>
      </c>
    </row>
    <row r="108" spans="1:10" s="45" customFormat="1" ht="15" x14ac:dyDescent="0.25">
      <c r="A108" s="322" t="s">
        <v>142</v>
      </c>
      <c r="B108" s="324">
        <f>1*F89</f>
        <v>0.3664</v>
      </c>
      <c r="C108" s="323"/>
      <c r="D108" s="149">
        <f>'таланты+инициативы0,2672'!D137</f>
        <v>52769.77</v>
      </c>
      <c r="E108" s="182">
        <f t="shared" si="3"/>
        <v>15936.470539999998</v>
      </c>
      <c r="F108" s="182">
        <f t="shared" si="4"/>
        <v>25173.966533856001</v>
      </c>
    </row>
    <row r="109" spans="1:10" s="45" customFormat="1" ht="15" x14ac:dyDescent="0.25">
      <c r="A109" s="152"/>
      <c r="B109" s="320"/>
      <c r="C109" s="153"/>
      <c r="D109" s="126"/>
      <c r="E109" s="126"/>
      <c r="F109" s="283">
        <f>F106+F107+F108</f>
        <v>62934.918719904003</v>
      </c>
    </row>
    <row r="110" spans="1:10" s="45" customFormat="1" ht="14.45" hidden="1" customHeight="1" x14ac:dyDescent="0.25">
      <c r="A110" s="600" t="s">
        <v>167</v>
      </c>
      <c r="B110" s="600"/>
      <c r="C110" s="600"/>
      <c r="D110" s="600"/>
      <c r="E110" s="600"/>
      <c r="F110" s="600"/>
      <c r="G110" s="600"/>
      <c r="H110" s="600"/>
    </row>
    <row r="111" spans="1:10" s="45" customFormat="1" ht="14.45" hidden="1" customHeight="1" x14ac:dyDescent="0.25">
      <c r="A111" s="601" t="s">
        <v>60</v>
      </c>
      <c r="B111" s="640" t="s">
        <v>155</v>
      </c>
      <c r="C111" s="752"/>
      <c r="D111" s="577" t="s">
        <v>156</v>
      </c>
      <c r="E111" s="668"/>
      <c r="F111" s="668"/>
      <c r="G111" s="668"/>
      <c r="H111" s="578"/>
    </row>
    <row r="112" spans="1:10" s="45" customFormat="1" ht="14.45" hidden="1" customHeight="1" x14ac:dyDescent="0.25">
      <c r="A112" s="602"/>
      <c r="B112" s="642"/>
      <c r="C112" s="643"/>
      <c r="D112" s="629" t="s">
        <v>157</v>
      </c>
      <c r="E112" s="601" t="s">
        <v>158</v>
      </c>
      <c r="F112" s="718" t="s">
        <v>159</v>
      </c>
      <c r="G112" s="601" t="s">
        <v>165</v>
      </c>
      <c r="H112" s="601" t="s">
        <v>6</v>
      </c>
    </row>
    <row r="113" spans="1:8" s="45" customFormat="1" ht="15" hidden="1" x14ac:dyDescent="0.25">
      <c r="A113" s="603"/>
      <c r="B113" s="644"/>
      <c r="C113" s="645"/>
      <c r="D113" s="750"/>
      <c r="E113" s="603"/>
      <c r="F113" s="648"/>
      <c r="G113" s="603"/>
      <c r="H113" s="603"/>
    </row>
    <row r="114" spans="1:8" s="45" customFormat="1" ht="15" hidden="1" x14ac:dyDescent="0.25">
      <c r="A114" s="324">
        <v>1</v>
      </c>
      <c r="B114" s="577">
        <v>2</v>
      </c>
      <c r="C114" s="578"/>
      <c r="D114" s="324">
        <v>3</v>
      </c>
      <c r="E114" s="324">
        <v>4</v>
      </c>
      <c r="F114" s="324">
        <v>5</v>
      </c>
      <c r="G114" s="324">
        <v>6</v>
      </c>
      <c r="H114" s="324">
        <v>7</v>
      </c>
    </row>
    <row r="115" spans="1:8" s="45" customFormat="1" ht="15" hidden="1" x14ac:dyDescent="0.25">
      <c r="A115" s="322" t="s">
        <v>160</v>
      </c>
      <c r="B115" s="324">
        <v>0.39300000000000002</v>
      </c>
      <c r="C115" s="323">
        <v>1</v>
      </c>
      <c r="D115" s="149">
        <v>30497.8</v>
      </c>
      <c r="E115" s="111">
        <v>41441.4</v>
      </c>
      <c r="F115" s="149">
        <f>30497.8*0.393</f>
        <v>11985.635400000001</v>
      </c>
      <c r="G115" s="182">
        <f>F115*30.2%</f>
        <v>3619.6618908</v>
      </c>
      <c r="H115" s="182">
        <f>F115+G115</f>
        <v>15605.297290800001</v>
      </c>
    </row>
    <row r="116" spans="1:8" s="45" customFormat="1" ht="15" hidden="1" x14ac:dyDescent="0.25">
      <c r="A116" s="322" t="s">
        <v>162</v>
      </c>
      <c r="B116" s="324">
        <f>1*0.393</f>
        <v>0.39300000000000002</v>
      </c>
      <c r="C116" s="323"/>
      <c r="D116" s="149">
        <v>8353.5499999999993</v>
      </c>
      <c r="E116" s="111">
        <v>11244.72</v>
      </c>
      <c r="F116" s="149">
        <f>8353.55*0.393</f>
        <v>3282.94515</v>
      </c>
      <c r="G116" s="182">
        <f>F116*30.2%</f>
        <v>991.4494353</v>
      </c>
      <c r="H116" s="182">
        <f>F116+G116</f>
        <v>4274.3945853000005</v>
      </c>
    </row>
    <row r="117" spans="1:8" s="45" customFormat="1" ht="15" hidden="1" x14ac:dyDescent="0.25">
      <c r="A117" s="322" t="s">
        <v>163</v>
      </c>
      <c r="B117" s="324">
        <f>0.5*0.393</f>
        <v>0.19650000000000001</v>
      </c>
      <c r="C117" s="323"/>
      <c r="D117" s="149">
        <v>3761.62</v>
      </c>
      <c r="E117" s="111">
        <v>4983</v>
      </c>
      <c r="F117" s="149">
        <f>3761.62*0.393</f>
        <v>1478.31666</v>
      </c>
      <c r="G117" s="182">
        <f>F117*30.2%</f>
        <v>446.45163131999999</v>
      </c>
      <c r="H117" s="182">
        <f>F117+G117</f>
        <v>1924.7682913199999</v>
      </c>
    </row>
    <row r="118" spans="1:8" s="45" customFormat="1" ht="15" hidden="1" x14ac:dyDescent="0.25">
      <c r="A118" s="322" t="s">
        <v>142</v>
      </c>
      <c r="B118" s="324">
        <f>1*0.393</f>
        <v>0.39300000000000002</v>
      </c>
      <c r="C118" s="323"/>
      <c r="D118" s="149">
        <v>6266.1</v>
      </c>
      <c r="E118" s="111">
        <v>8398.2000000000007</v>
      </c>
      <c r="F118" s="149">
        <f>6266.1*0.393</f>
        <v>2462.5773000000004</v>
      </c>
      <c r="G118" s="182">
        <f>F118*30.2%</f>
        <v>743.69834460000004</v>
      </c>
      <c r="H118" s="182">
        <f>F118+G118</f>
        <v>3206.2756446000003</v>
      </c>
    </row>
    <row r="119" spans="1:8" s="45" customFormat="1" ht="15" hidden="1" x14ac:dyDescent="0.25">
      <c r="A119" s="322" t="s">
        <v>164</v>
      </c>
      <c r="B119" s="324">
        <f>3*0.393</f>
        <v>1.179</v>
      </c>
      <c r="C119" s="323"/>
      <c r="D119" s="149">
        <v>20749.32</v>
      </c>
      <c r="E119" s="111">
        <v>28148.04</v>
      </c>
      <c r="F119" s="149">
        <f>20749.32*0.393</f>
        <v>8154.4827599999999</v>
      </c>
      <c r="G119" s="182">
        <f>F119*30.2%</f>
        <v>2462.6537935199999</v>
      </c>
      <c r="H119" s="182">
        <f>F119+G119</f>
        <v>10617.13655352</v>
      </c>
    </row>
    <row r="120" spans="1:8" s="45" customFormat="1" ht="18.75" hidden="1" x14ac:dyDescent="0.25">
      <c r="A120" s="152"/>
      <c r="B120" s="320"/>
      <c r="C120" s="153"/>
      <c r="D120" s="126">
        <f>SUM(D115:D119)</f>
        <v>69628.39</v>
      </c>
      <c r="E120" s="126">
        <f>SUM(E115:E119)</f>
        <v>94215.360000000015</v>
      </c>
      <c r="F120" s="126">
        <f>SUM(F115:F119)</f>
        <v>27363.957269999999</v>
      </c>
      <c r="G120" s="126">
        <f>SUM(G115:G119)</f>
        <v>8263.91509554</v>
      </c>
      <c r="H120" s="224"/>
    </row>
    <row r="121" spans="1:8" s="45" customFormat="1" ht="18.75" x14ac:dyDescent="0.25">
      <c r="A121" s="409"/>
      <c r="B121" s="410"/>
      <c r="C121" s="410"/>
      <c r="D121" s="411"/>
      <c r="E121" s="411"/>
      <c r="F121" s="411"/>
      <c r="G121" s="210"/>
      <c r="H121" s="213"/>
    </row>
    <row r="122" spans="1:8" ht="15.6" customHeight="1" x14ac:dyDescent="0.25">
      <c r="A122" s="639" t="s">
        <v>12</v>
      </c>
      <c r="B122" s="639"/>
      <c r="C122" s="639"/>
      <c r="D122" s="639"/>
      <c r="E122" s="639"/>
      <c r="F122" s="639"/>
      <c r="H122" s="166"/>
    </row>
    <row r="123" spans="1:8" x14ac:dyDescent="0.25">
      <c r="A123" s="160"/>
      <c r="B123" s="160"/>
      <c r="C123" s="160"/>
      <c r="D123" s="160"/>
      <c r="E123" s="160"/>
      <c r="F123" s="161">
        <f>F89</f>
        <v>0.3664</v>
      </c>
    </row>
    <row r="124" spans="1:8" ht="15.75" customHeight="1" x14ac:dyDescent="0.25">
      <c r="A124" s="749" t="s">
        <v>13</v>
      </c>
      <c r="B124" s="749" t="s">
        <v>11</v>
      </c>
      <c r="C124" s="363"/>
      <c r="D124" s="749" t="s">
        <v>14</v>
      </c>
      <c r="E124" s="749" t="s">
        <v>15</v>
      </c>
      <c r="F124" s="753" t="s">
        <v>6</v>
      </c>
    </row>
    <row r="125" spans="1:8" x14ac:dyDescent="0.25">
      <c r="A125" s="749"/>
      <c r="B125" s="749"/>
      <c r="C125" s="363"/>
      <c r="D125" s="749"/>
      <c r="E125" s="749"/>
      <c r="F125" s="754"/>
    </row>
    <row r="126" spans="1:8" ht="16.5" thickBot="1" x14ac:dyDescent="0.3">
      <c r="A126" s="315">
        <v>1</v>
      </c>
      <c r="B126" s="315">
        <v>2</v>
      </c>
      <c r="C126" s="315"/>
      <c r="D126" s="315">
        <v>3</v>
      </c>
      <c r="E126" s="315">
        <v>4</v>
      </c>
      <c r="F126" s="315" t="s">
        <v>174</v>
      </c>
    </row>
    <row r="127" spans="1:8" x14ac:dyDescent="0.25">
      <c r="A127" s="470" t="s">
        <v>17</v>
      </c>
      <c r="B127" s="494" t="s">
        <v>18</v>
      </c>
      <c r="C127" s="494"/>
      <c r="D127" s="495">
        <f>55*F123</f>
        <v>20.152000000000001</v>
      </c>
      <c r="E127" s="440">
        <v>3520</v>
      </c>
      <c r="F127" s="496">
        <f>D127*E127+0.22</f>
        <v>70935.260000000009</v>
      </c>
    </row>
    <row r="128" spans="1:8" ht="18.75" x14ac:dyDescent="0.25">
      <c r="A128" s="471" t="s">
        <v>250</v>
      </c>
      <c r="B128" s="478" t="s">
        <v>193</v>
      </c>
      <c r="C128" s="478"/>
      <c r="D128" s="478">
        <f>106.3*F123</f>
        <v>38.948320000000002</v>
      </c>
      <c r="E128" s="441">
        <v>63.4</v>
      </c>
      <c r="F128" s="497">
        <f>D128*E128</f>
        <v>2469.323488</v>
      </c>
    </row>
    <row r="129" spans="1:7" ht="18.75" x14ac:dyDescent="0.25">
      <c r="A129" s="471" t="s">
        <v>251</v>
      </c>
      <c r="B129" s="478" t="s">
        <v>54</v>
      </c>
      <c r="C129" s="478"/>
      <c r="D129" s="478">
        <f>3*F123</f>
        <v>1.0992</v>
      </c>
      <c r="E129" s="441">
        <v>14000</v>
      </c>
      <c r="F129" s="497">
        <f t="shared" ref="F129:F132" si="5">D129*E129</f>
        <v>15388.8</v>
      </c>
    </row>
    <row r="130" spans="1:7" x14ac:dyDescent="0.25">
      <c r="A130" s="471" t="s">
        <v>16</v>
      </c>
      <c r="B130" s="478" t="s">
        <v>83</v>
      </c>
      <c r="C130" s="478"/>
      <c r="D130" s="97">
        <f>6*F123</f>
        <v>2.1983999999999999</v>
      </c>
      <c r="E130" s="441">
        <v>7600</v>
      </c>
      <c r="F130" s="497">
        <f t="shared" si="5"/>
        <v>16707.84</v>
      </c>
    </row>
    <row r="131" spans="1:7" x14ac:dyDescent="0.25">
      <c r="A131" s="471" t="s">
        <v>205</v>
      </c>
      <c r="B131" s="476" t="s">
        <v>22</v>
      </c>
      <c r="C131" s="477"/>
      <c r="D131" s="167">
        <f>8*F123</f>
        <v>2.9312</v>
      </c>
      <c r="E131" s="441">
        <v>2250</v>
      </c>
      <c r="F131" s="497">
        <f t="shared" si="5"/>
        <v>6595.2</v>
      </c>
    </row>
    <row r="132" spans="1:7" ht="16.5" thickBot="1" x14ac:dyDescent="0.3">
      <c r="A132" s="472" t="s">
        <v>252</v>
      </c>
      <c r="B132" s="498" t="s">
        <v>83</v>
      </c>
      <c r="C132" s="499"/>
      <c r="D132" s="500">
        <f>5*F123</f>
        <v>1.8320000000000001</v>
      </c>
      <c r="E132" s="442">
        <v>7600</v>
      </c>
      <c r="F132" s="501">
        <f t="shared" si="5"/>
        <v>13923.2</v>
      </c>
    </row>
    <row r="133" spans="1:7" ht="18.75" x14ac:dyDescent="0.25">
      <c r="A133" s="748"/>
      <c r="B133" s="748"/>
      <c r="C133" s="748"/>
      <c r="D133" s="748"/>
      <c r="E133" s="748"/>
      <c r="F133" s="408">
        <f>SUM(F127:F132)</f>
        <v>126019.623488</v>
      </c>
    </row>
    <row r="134" spans="1:7" x14ac:dyDescent="0.25">
      <c r="A134" s="95"/>
      <c r="B134" s="95"/>
      <c r="C134" s="95"/>
      <c r="D134" s="95"/>
      <c r="E134" s="95"/>
      <c r="F134" s="96"/>
    </row>
    <row r="135" spans="1:7" x14ac:dyDescent="0.25">
      <c r="A135" s="751" t="s">
        <v>110</v>
      </c>
      <c r="B135" s="751"/>
      <c r="C135" s="751"/>
      <c r="D135" s="751"/>
      <c r="E135" s="751"/>
      <c r="F135" s="751"/>
      <c r="G135" s="184"/>
    </row>
    <row r="136" spans="1:7" ht="25.5" x14ac:dyDescent="0.25">
      <c r="A136" s="322" t="s">
        <v>111</v>
      </c>
      <c r="B136" s="324" t="s">
        <v>112</v>
      </c>
      <c r="C136" s="348"/>
      <c r="D136" s="324" t="s">
        <v>116</v>
      </c>
      <c r="E136" s="324" t="s">
        <v>113</v>
      </c>
      <c r="F136" s="324" t="s">
        <v>114</v>
      </c>
      <c r="G136" s="337" t="s">
        <v>6</v>
      </c>
    </row>
    <row r="137" spans="1:7" x14ac:dyDescent="0.25">
      <c r="A137" s="322">
        <v>1</v>
      </c>
      <c r="B137" s="324">
        <v>2</v>
      </c>
      <c r="C137" s="348"/>
      <c r="D137" s="324">
        <v>3</v>
      </c>
      <c r="E137" s="324">
        <v>4</v>
      </c>
      <c r="F137" s="324">
        <v>5</v>
      </c>
      <c r="G137" s="370" t="s">
        <v>344</v>
      </c>
    </row>
    <row r="138" spans="1:7" x14ac:dyDescent="0.25">
      <c r="A138" s="324" t="s">
        <v>115</v>
      </c>
      <c r="B138" s="324">
        <v>1</v>
      </c>
      <c r="C138" s="324">
        <f>'инновации+добровольчество0,3664'!C161</f>
        <v>0</v>
      </c>
      <c r="D138" s="324">
        <f>'инновации+добровольчество0,3664'!D161</f>
        <v>12</v>
      </c>
      <c r="E138" s="324">
        <f>'инновации+добровольчество0,3664'!E161</f>
        <v>75</v>
      </c>
      <c r="F138" s="111">
        <v>900</v>
      </c>
      <c r="G138" s="163">
        <f>F138*D145</f>
        <v>329.76</v>
      </c>
    </row>
    <row r="139" spans="1:7" ht="18.75" x14ac:dyDescent="0.25">
      <c r="A139" s="125"/>
      <c r="B139" s="125"/>
      <c r="C139" s="125"/>
      <c r="D139" s="125"/>
      <c r="E139" s="320" t="s">
        <v>88</v>
      </c>
      <c r="F139" s="126"/>
      <c r="G139" s="287">
        <f>G138</f>
        <v>329.76</v>
      </c>
    </row>
    <row r="140" spans="1:7" x14ac:dyDescent="0.25">
      <c r="A140" s="95"/>
      <c r="B140" s="95"/>
      <c r="C140" s="95"/>
      <c r="D140" s="95"/>
      <c r="E140" s="95"/>
      <c r="F140" s="96"/>
    </row>
    <row r="141" spans="1:7" x14ac:dyDescent="0.25">
      <c r="A141" s="95"/>
      <c r="B141" s="95"/>
      <c r="C141" s="95"/>
      <c r="D141" s="95"/>
      <c r="E141" s="95"/>
      <c r="F141" s="96"/>
    </row>
    <row r="142" spans="1:7" x14ac:dyDescent="0.25">
      <c r="A142" s="95"/>
      <c r="B142" s="95"/>
      <c r="C142" s="95"/>
      <c r="D142" s="95"/>
      <c r="E142" s="95"/>
      <c r="F142" s="96"/>
    </row>
    <row r="143" spans="1:7" x14ac:dyDescent="0.25">
      <c r="A143" s="726" t="s">
        <v>248</v>
      </c>
      <c r="B143" s="726"/>
      <c r="C143" s="726"/>
      <c r="D143" s="726"/>
      <c r="E143" s="726"/>
      <c r="F143" s="726"/>
    </row>
    <row r="144" spans="1:7" x14ac:dyDescent="0.25">
      <c r="A144" s="362" t="s">
        <v>81</v>
      </c>
      <c r="B144" s="6" t="s">
        <v>246</v>
      </c>
      <c r="C144" s="6"/>
      <c r="D144" s="6"/>
    </row>
    <row r="145" spans="1:7" x14ac:dyDescent="0.25">
      <c r="D145" s="157">
        <f>F123</f>
        <v>0.3664</v>
      </c>
    </row>
    <row r="146" spans="1:7" ht="13.15" customHeight="1" x14ac:dyDescent="0.25">
      <c r="A146" s="715" t="s">
        <v>27</v>
      </c>
      <c r="B146" s="715"/>
      <c r="C146" s="353"/>
      <c r="D146" s="715" t="s">
        <v>11</v>
      </c>
      <c r="E146" s="353" t="s">
        <v>48</v>
      </c>
      <c r="F146" s="353" t="s">
        <v>15</v>
      </c>
      <c r="G146" s="729" t="s">
        <v>6</v>
      </c>
    </row>
    <row r="147" spans="1:7" x14ac:dyDescent="0.25">
      <c r="A147" s="715"/>
      <c r="B147" s="715"/>
      <c r="C147" s="353"/>
      <c r="D147" s="715"/>
      <c r="E147" s="353"/>
      <c r="F147" s="353"/>
      <c r="G147" s="730"/>
    </row>
    <row r="148" spans="1:7" x14ac:dyDescent="0.25">
      <c r="A148" s="712">
        <v>1</v>
      </c>
      <c r="B148" s="714"/>
      <c r="C148" s="354"/>
      <c r="D148" s="353">
        <v>2</v>
      </c>
      <c r="E148" s="353">
        <v>3</v>
      </c>
      <c r="F148" s="353">
        <v>4</v>
      </c>
      <c r="G148" s="78" t="s">
        <v>68</v>
      </c>
    </row>
    <row r="149" spans="1:7" x14ac:dyDescent="0.25">
      <c r="A149" s="719" t="str">
        <f>A46</f>
        <v>Суточные</v>
      </c>
      <c r="B149" s="720"/>
      <c r="C149" s="356"/>
      <c r="D149" s="353" t="str">
        <f>D46</f>
        <v>сутки</v>
      </c>
      <c r="E149" s="227">
        <f>19*D145*4</f>
        <v>27.846399999999999</v>
      </c>
      <c r="F149" s="493">
        <f>'таланты+инициативы0,2672'!F164</f>
        <v>450</v>
      </c>
      <c r="G149" s="81">
        <f>E149*F149</f>
        <v>12530.88</v>
      </c>
    </row>
    <row r="150" spans="1:7" x14ac:dyDescent="0.25">
      <c r="A150" s="719" t="str">
        <f>A47</f>
        <v>Проезд</v>
      </c>
      <c r="B150" s="720"/>
      <c r="C150" s="356"/>
      <c r="D150" s="353" t="str">
        <f>D47</f>
        <v xml:space="preserve">Ед. </v>
      </c>
      <c r="E150" s="227">
        <f>19*D145</f>
        <v>6.9615999999999998</v>
      </c>
      <c r="F150" s="493">
        <f>'таланты+инициативы0,2672'!F165</f>
        <v>7000</v>
      </c>
      <c r="G150" s="81">
        <f>E150*F150</f>
        <v>48731.199999999997</v>
      </c>
    </row>
    <row r="151" spans="1:7" x14ac:dyDescent="0.25">
      <c r="A151" s="719" t="str">
        <f>A48</f>
        <v xml:space="preserve">Проживание </v>
      </c>
      <c r="B151" s="720"/>
      <c r="C151" s="356"/>
      <c r="D151" s="353" t="str">
        <f>D48</f>
        <v>сутки</v>
      </c>
      <c r="E151" s="227">
        <f>19*3*D145</f>
        <v>20.884799999999998</v>
      </c>
      <c r="F151" s="493">
        <f>'таланты+инициативы0,2672'!F166</f>
        <v>2000</v>
      </c>
      <c r="G151" s="81">
        <f>E151*F151</f>
        <v>41769.599999999999</v>
      </c>
    </row>
    <row r="152" spans="1:7" ht="18.75" x14ac:dyDescent="0.25">
      <c r="A152" s="721" t="s">
        <v>119</v>
      </c>
      <c r="B152" s="722"/>
      <c r="C152" s="364"/>
      <c r="D152" s="79"/>
      <c r="E152" s="82"/>
      <c r="F152" s="82"/>
      <c r="G152" s="278">
        <f>SUM(G149:G151)</f>
        <v>103031.67999999999</v>
      </c>
    </row>
    <row r="153" spans="1:7" x14ac:dyDescent="0.25">
      <c r="A153" s="741" t="s">
        <v>36</v>
      </c>
      <c r="B153" s="741"/>
      <c r="C153" s="741"/>
      <c r="D153" s="741"/>
      <c r="E153" s="741"/>
      <c r="F153" s="741"/>
    </row>
    <row r="154" spans="1:7" x14ac:dyDescent="0.25">
      <c r="D154" s="164">
        <f>D145</f>
        <v>0.3664</v>
      </c>
    </row>
    <row r="155" spans="1:7" x14ac:dyDescent="0.25">
      <c r="A155" s="715" t="s">
        <v>24</v>
      </c>
      <c r="B155" s="715" t="s">
        <v>11</v>
      </c>
      <c r="C155" s="353"/>
      <c r="D155" s="715" t="s">
        <v>48</v>
      </c>
      <c r="E155" s="715" t="s">
        <v>15</v>
      </c>
      <c r="F155" s="716" t="s">
        <v>177</v>
      </c>
      <c r="G155" s="729" t="s">
        <v>6</v>
      </c>
    </row>
    <row r="156" spans="1:7" x14ac:dyDescent="0.25">
      <c r="A156" s="715"/>
      <c r="B156" s="715"/>
      <c r="C156" s="353"/>
      <c r="D156" s="715"/>
      <c r="E156" s="715"/>
      <c r="F156" s="717"/>
      <c r="G156" s="730"/>
    </row>
    <row r="157" spans="1:7" x14ac:dyDescent="0.25">
      <c r="A157" s="353">
        <v>1</v>
      </c>
      <c r="B157" s="353">
        <v>2</v>
      </c>
      <c r="C157" s="353"/>
      <c r="D157" s="353">
        <v>3</v>
      </c>
      <c r="E157" s="492">
        <v>4</v>
      </c>
      <c r="F157" s="492">
        <v>5</v>
      </c>
      <c r="G157" s="78" t="s">
        <v>69</v>
      </c>
    </row>
    <row r="158" spans="1:7" x14ac:dyDescent="0.25">
      <c r="A158" s="55" t="str">
        <f>'инновации+добровольчество0,3664'!A191</f>
        <v>переговоры по району, мин</v>
      </c>
      <c r="B158" s="334" t="s">
        <v>22</v>
      </c>
      <c r="C158" s="324"/>
      <c r="D158" s="415">
        <v>0</v>
      </c>
      <c r="E158" s="407">
        <f>'таланты+инициативы0,2672'!E173</f>
        <v>6.5</v>
      </c>
      <c r="F158" s="491">
        <f>'таланты+инициативы0,2672'!F173</f>
        <v>12</v>
      </c>
      <c r="G158" s="81">
        <f t="shared" ref="G158:G162" si="6">D158*E158*F158</f>
        <v>0</v>
      </c>
    </row>
    <row r="159" spans="1:7" x14ac:dyDescent="0.25">
      <c r="A159" s="55" t="str">
        <f>'инновации+добровольчество0,3664'!A192</f>
        <v>Переговоры за пределами района,мин</v>
      </c>
      <c r="B159" s="334" t="s">
        <v>22</v>
      </c>
      <c r="C159" s="324"/>
      <c r="D159" s="412">
        <f>37.5*D154</f>
        <v>13.74</v>
      </c>
      <c r="E159" s="407">
        <f>'таланты+инициативы0,2672'!E174</f>
        <v>4</v>
      </c>
      <c r="F159" s="491">
        <f>'таланты+инициативы0,2672'!F174</f>
        <v>12</v>
      </c>
      <c r="G159" s="81">
        <f>D159*E159*F159</f>
        <v>659.52</v>
      </c>
    </row>
    <row r="160" spans="1:7" x14ac:dyDescent="0.25">
      <c r="A160" s="55" t="str">
        <f>'инновации+добровольчество0,3664'!A193</f>
        <v>Абоненская плата за услуги связи, номеров</v>
      </c>
      <c r="B160" s="334" t="s">
        <v>22</v>
      </c>
      <c r="C160" s="324"/>
      <c r="D160" s="413">
        <f>1*D154</f>
        <v>0.3664</v>
      </c>
      <c r="E160" s="407">
        <f>'таланты+инициативы0,2672'!E175</f>
        <v>2183</v>
      </c>
      <c r="F160" s="491">
        <f>'таланты+инициативы0,2672'!F175</f>
        <v>12</v>
      </c>
      <c r="G160" s="81">
        <f t="shared" si="6"/>
        <v>9598.2144000000008</v>
      </c>
    </row>
    <row r="161" spans="1:12" x14ac:dyDescent="0.25">
      <c r="A161" s="55" t="str">
        <f>'инновации+добровольчество0,3664'!A194</f>
        <v xml:space="preserve">Абоненская плата за услуги Интернет </v>
      </c>
      <c r="B161" s="334" t="s">
        <v>22</v>
      </c>
      <c r="C161" s="324"/>
      <c r="D161" s="413">
        <f>1*D154</f>
        <v>0.3664</v>
      </c>
      <c r="E161" s="407">
        <f>'таланты+инициативы0,2672'!E176</f>
        <v>16800</v>
      </c>
      <c r="F161" s="491">
        <f>'таланты+инициативы0,2672'!F176</f>
        <v>12</v>
      </c>
      <c r="G161" s="81">
        <f>D161*E161*F161+1.46</f>
        <v>73867.700000000012</v>
      </c>
    </row>
    <row r="162" spans="1:12" x14ac:dyDescent="0.25">
      <c r="A162" s="55" t="str">
        <f>'инновации+добровольчество0,3664'!A195</f>
        <v>Почтовые конверты</v>
      </c>
      <c r="B162" s="334" t="s">
        <v>84</v>
      </c>
      <c r="C162" s="324"/>
      <c r="D162" s="413">
        <f>1*D154</f>
        <v>0.3664</v>
      </c>
      <c r="E162" s="407">
        <f>'таланты+инициативы0,2672'!E177</f>
        <v>680</v>
      </c>
      <c r="F162" s="491">
        <f>'таланты+инициативы0,2672'!F177</f>
        <v>1</v>
      </c>
      <c r="G162" s="81">
        <f t="shared" si="6"/>
        <v>249.15200000000002</v>
      </c>
    </row>
    <row r="163" spans="1:12" ht="18.75" x14ac:dyDescent="0.3">
      <c r="A163" s="737" t="s">
        <v>26</v>
      </c>
      <c r="B163" s="737"/>
      <c r="C163" s="737"/>
      <c r="D163" s="737"/>
      <c r="E163" s="737"/>
      <c r="F163" s="737"/>
      <c r="G163" s="281">
        <f>SUM(G158:G162)</f>
        <v>84374.586400000015</v>
      </c>
    </row>
    <row r="164" spans="1:12" x14ac:dyDescent="0.25">
      <c r="A164" s="741" t="s">
        <v>55</v>
      </c>
      <c r="B164" s="741"/>
      <c r="C164" s="741"/>
      <c r="D164" s="741"/>
      <c r="E164" s="741"/>
      <c r="F164" s="741"/>
    </row>
    <row r="165" spans="1:12" x14ac:dyDescent="0.25">
      <c r="D165" s="164">
        <f>D154</f>
        <v>0.3664</v>
      </c>
    </row>
    <row r="166" spans="1:12" x14ac:dyDescent="0.25">
      <c r="A166" s="715" t="s">
        <v>194</v>
      </c>
      <c r="B166" s="715" t="s">
        <v>11</v>
      </c>
      <c r="C166" s="353"/>
      <c r="D166" s="715" t="s">
        <v>48</v>
      </c>
      <c r="E166" s="715" t="s">
        <v>15</v>
      </c>
      <c r="F166" s="716" t="s">
        <v>25</v>
      </c>
      <c r="G166" s="729" t="s">
        <v>6</v>
      </c>
    </row>
    <row r="167" spans="1:12" x14ac:dyDescent="0.25">
      <c r="A167" s="715"/>
      <c r="B167" s="715"/>
      <c r="C167" s="353"/>
      <c r="D167" s="715"/>
      <c r="E167" s="715"/>
      <c r="F167" s="717"/>
      <c r="G167" s="730"/>
    </row>
    <row r="168" spans="1:12" x14ac:dyDescent="0.25">
      <c r="A168" s="353">
        <v>1</v>
      </c>
      <c r="B168" s="353">
        <v>2</v>
      </c>
      <c r="C168" s="353"/>
      <c r="D168" s="353">
        <v>3</v>
      </c>
      <c r="E168" s="353">
        <v>4</v>
      </c>
      <c r="F168" s="353">
        <v>5</v>
      </c>
      <c r="G168" s="81" t="s">
        <v>70</v>
      </c>
    </row>
    <row r="169" spans="1:12" hidden="1" x14ac:dyDescent="0.25">
      <c r="A169" s="124" t="s">
        <v>208</v>
      </c>
      <c r="B169" s="334" t="s">
        <v>122</v>
      </c>
      <c r="C169" s="353"/>
      <c r="D169" s="353">
        <v>0</v>
      </c>
      <c r="E169" s="353">
        <f>'инновации+добровольчество0,3664'!E202</f>
        <v>0</v>
      </c>
      <c r="F169" s="353">
        <v>1</v>
      </c>
      <c r="G169" s="81">
        <f>D169*E169*F169</f>
        <v>0</v>
      </c>
    </row>
    <row r="170" spans="1:12" x14ac:dyDescent="0.25">
      <c r="A170" s="73" t="s">
        <v>178</v>
      </c>
      <c r="B170" s="353" t="s">
        <v>22</v>
      </c>
      <c r="C170" s="353"/>
      <c r="D170" s="353">
        <f>1*D165</f>
        <v>0.3664</v>
      </c>
      <c r="E170" s="366">
        <f>'таланты+инициативы0,2672'!E185</f>
        <v>55000</v>
      </c>
      <c r="F170" s="353">
        <v>1</v>
      </c>
      <c r="G170" s="81">
        <f>D170*E170*F170</f>
        <v>20152</v>
      </c>
    </row>
    <row r="171" spans="1:12" ht="18.75" x14ac:dyDescent="0.25">
      <c r="A171" s="737" t="s">
        <v>56</v>
      </c>
      <c r="B171" s="737"/>
      <c r="C171" s="737"/>
      <c r="D171" s="737"/>
      <c r="E171" s="737"/>
      <c r="F171" s="737"/>
      <c r="G171" s="278">
        <f>SUM(G169:G170)</f>
        <v>20152</v>
      </c>
    </row>
    <row r="172" spans="1:12" ht="18.75" x14ac:dyDescent="0.3">
      <c r="A172" s="741" t="s">
        <v>19</v>
      </c>
      <c r="B172" s="741"/>
      <c r="C172" s="741"/>
      <c r="D172" s="741"/>
      <c r="E172" s="741"/>
      <c r="F172" s="741"/>
      <c r="G172" s="185"/>
    </row>
    <row r="173" spans="1:12" x14ac:dyDescent="0.25">
      <c r="D173" s="164">
        <f>D165</f>
        <v>0.3664</v>
      </c>
      <c r="H173" s="6"/>
      <c r="I173" s="6"/>
      <c r="J173" s="6"/>
      <c r="K173" s="6"/>
      <c r="L173" s="6"/>
    </row>
    <row r="174" spans="1:12" ht="15.75" customHeight="1" x14ac:dyDescent="0.25">
      <c r="A174" s="715" t="s">
        <v>21</v>
      </c>
      <c r="B174" s="715" t="s">
        <v>11</v>
      </c>
      <c r="C174" s="353"/>
      <c r="D174" s="715" t="s">
        <v>14</v>
      </c>
      <c r="E174" s="715" t="s">
        <v>15</v>
      </c>
      <c r="F174" s="716" t="s">
        <v>6</v>
      </c>
      <c r="H174" s="6"/>
      <c r="I174" s="6"/>
      <c r="J174" s="6"/>
      <c r="K174" s="6"/>
      <c r="L174" s="6"/>
    </row>
    <row r="175" spans="1:12" x14ac:dyDescent="0.25">
      <c r="A175" s="715"/>
      <c r="B175" s="715"/>
      <c r="C175" s="353"/>
      <c r="D175" s="715"/>
      <c r="E175" s="715"/>
      <c r="F175" s="717"/>
      <c r="H175" s="6"/>
      <c r="I175" s="6"/>
      <c r="J175" s="6"/>
      <c r="K175" s="6"/>
      <c r="L175" s="6"/>
    </row>
    <row r="176" spans="1:12" ht="16.5" thickBot="1" x14ac:dyDescent="0.3">
      <c r="A176" s="353">
        <v>1</v>
      </c>
      <c r="B176" s="353">
        <v>2</v>
      </c>
      <c r="C176" s="353"/>
      <c r="D176" s="507">
        <v>3</v>
      </c>
      <c r="E176" s="353">
        <v>7</v>
      </c>
      <c r="F176" s="353" t="s">
        <v>175</v>
      </c>
      <c r="H176" s="6"/>
      <c r="I176" s="6"/>
      <c r="J176" s="6"/>
      <c r="K176" s="6"/>
      <c r="L176" s="6"/>
    </row>
    <row r="177" spans="1:12" x14ac:dyDescent="0.25">
      <c r="A177" s="76" t="str">
        <f>'таланты+инициативы0,2672'!A192</f>
        <v xml:space="preserve">Мониторинг систем пожарной сигнализации  </v>
      </c>
      <c r="B177" s="334" t="s">
        <v>22</v>
      </c>
      <c r="C177" s="353"/>
      <c r="D177" s="156">
        <f>12*D173</f>
        <v>4.3967999999999998</v>
      </c>
      <c r="E177" s="489">
        <v>2000</v>
      </c>
      <c r="F177" s="445">
        <f t="shared" ref="F177:F209" si="7">D177*E177</f>
        <v>8793.6</v>
      </c>
      <c r="H177" s="6"/>
      <c r="I177" s="6"/>
      <c r="J177" s="6"/>
      <c r="K177" s="6"/>
      <c r="L177" s="6"/>
    </row>
    <row r="178" spans="1:12" x14ac:dyDescent="0.25">
      <c r="A178" s="76" t="str">
        <f>'таланты+инициативы0,2672'!A193</f>
        <v xml:space="preserve">Уборка территории от снега </v>
      </c>
      <c r="B178" s="334" t="s">
        <v>22</v>
      </c>
      <c r="C178" s="353"/>
      <c r="D178" s="156">
        <f>2*D173</f>
        <v>0.73280000000000001</v>
      </c>
      <c r="E178" s="417">
        <v>39000</v>
      </c>
      <c r="F178" s="445">
        <f t="shared" si="7"/>
        <v>28579.200000000001</v>
      </c>
      <c r="H178" s="6"/>
      <c r="I178" s="6"/>
      <c r="J178" s="6"/>
      <c r="K178" s="6"/>
      <c r="L178" s="6"/>
    </row>
    <row r="179" spans="1:12" x14ac:dyDescent="0.25">
      <c r="A179" s="76" t="str">
        <f>'таланты+инициативы0,2672'!A194</f>
        <v>Профилактическая дезинфекция</v>
      </c>
      <c r="B179" s="334" t="s">
        <v>22</v>
      </c>
      <c r="C179" s="353"/>
      <c r="D179" s="156">
        <f>D173</f>
        <v>0.3664</v>
      </c>
      <c r="E179" s="417">
        <v>6602.4</v>
      </c>
      <c r="F179" s="445">
        <f t="shared" si="7"/>
        <v>2419.1193599999997</v>
      </c>
      <c r="H179" s="6"/>
      <c r="I179" s="6"/>
      <c r="J179" s="6"/>
      <c r="K179" s="6"/>
      <c r="L179" s="6"/>
    </row>
    <row r="180" spans="1:12" x14ac:dyDescent="0.25">
      <c r="A180" s="76" t="str">
        <f>'таланты+инициативы0,2672'!A195</f>
        <v>Обслуживание системы видеонаблюдения</v>
      </c>
      <c r="B180" s="334" t="s">
        <v>22</v>
      </c>
      <c r="C180" s="353"/>
      <c r="D180" s="156">
        <f>12*D173</f>
        <v>4.3967999999999998</v>
      </c>
      <c r="E180" s="417">
        <v>3000</v>
      </c>
      <c r="F180" s="445">
        <f t="shared" si="7"/>
        <v>13190.4</v>
      </c>
      <c r="H180" s="6"/>
      <c r="I180" s="6"/>
      <c r="J180" s="6"/>
      <c r="K180" s="6"/>
      <c r="L180" s="6"/>
    </row>
    <row r="181" spans="1:12" ht="31.5" x14ac:dyDescent="0.25">
      <c r="A181" s="76" t="str">
        <f>'таланты+инициативы0,2672'!A196</f>
        <v>Комплексное обслуживание системы тепловодоснабжения и конструктивных элементов здания</v>
      </c>
      <c r="B181" s="334" t="s">
        <v>22</v>
      </c>
      <c r="C181" s="353"/>
      <c r="D181" s="156">
        <f>D173</f>
        <v>0.3664</v>
      </c>
      <c r="E181" s="417">
        <v>70000</v>
      </c>
      <c r="F181" s="445">
        <f t="shared" si="7"/>
        <v>25648</v>
      </c>
      <c r="H181" s="6"/>
      <c r="I181" s="6"/>
      <c r="J181" s="6"/>
      <c r="K181" s="6"/>
      <c r="L181" s="6"/>
    </row>
    <row r="182" spans="1:12" x14ac:dyDescent="0.25">
      <c r="A182" s="76" t="str">
        <f>'таланты+инициативы0,2672'!A197</f>
        <v>Договор осмотр технического состояния автомобиля</v>
      </c>
      <c r="B182" s="334" t="s">
        <v>22</v>
      </c>
      <c r="C182" s="353"/>
      <c r="D182" s="156">
        <f>210*D173</f>
        <v>76.944000000000003</v>
      </c>
      <c r="E182" s="417">
        <v>217.3</v>
      </c>
      <c r="F182" s="445">
        <f t="shared" si="7"/>
        <v>16719.931200000003</v>
      </c>
      <c r="H182" s="6"/>
      <c r="I182" s="6"/>
      <c r="J182" s="6"/>
      <c r="K182" s="6"/>
      <c r="L182" s="6"/>
    </row>
    <row r="183" spans="1:12" x14ac:dyDescent="0.25">
      <c r="A183" s="76" t="str">
        <f>'таланты+инициативы0,2672'!A198</f>
        <v>Техническое обслуживание систем пожарной сигнализации</v>
      </c>
      <c r="B183" s="334" t="s">
        <v>22</v>
      </c>
      <c r="C183" s="353"/>
      <c r="D183" s="416">
        <f>12*D173</f>
        <v>4.3967999999999998</v>
      </c>
      <c r="E183" s="178">
        <v>1000</v>
      </c>
      <c r="F183" s="445">
        <f t="shared" si="7"/>
        <v>4396.8</v>
      </c>
      <c r="H183" s="6"/>
      <c r="I183" s="6"/>
      <c r="J183" s="6"/>
      <c r="K183" s="6"/>
      <c r="L183" s="6"/>
    </row>
    <row r="184" spans="1:12" x14ac:dyDescent="0.25">
      <c r="A184" s="76" t="str">
        <f>'таланты+инициативы0,2672'!A199</f>
        <v>Заправка катриджей</v>
      </c>
      <c r="B184" s="334" t="s">
        <v>22</v>
      </c>
      <c r="C184" s="353"/>
      <c r="D184" s="416">
        <f>10*D173</f>
        <v>3.6640000000000001</v>
      </c>
      <c r="E184" s="444">
        <v>61.46</v>
      </c>
      <c r="F184" s="445">
        <f t="shared" si="7"/>
        <v>225.18944000000002</v>
      </c>
      <c r="H184" s="6"/>
      <c r="I184" s="6"/>
      <c r="J184" s="6"/>
      <c r="K184" s="6"/>
      <c r="L184" s="6"/>
    </row>
    <row r="185" spans="1:12" x14ac:dyDescent="0.25">
      <c r="A185" s="76" t="str">
        <f>'таланты+инициативы0,2672'!A200</f>
        <v>Возмещение мед осмотра (112/212)</v>
      </c>
      <c r="B185" s="334" t="s">
        <v>22</v>
      </c>
      <c r="C185" s="353"/>
      <c r="D185" s="416">
        <f>2*D173</f>
        <v>0.73280000000000001</v>
      </c>
      <c r="E185" s="508">
        <f>'таланты+инициативы0,2672'!E200</f>
        <v>5000</v>
      </c>
      <c r="F185" s="366">
        <f t="shared" si="7"/>
        <v>3664</v>
      </c>
      <c r="H185" s="6"/>
      <c r="I185" s="6"/>
      <c r="J185" s="6"/>
      <c r="K185" s="6"/>
      <c r="L185" s="6"/>
    </row>
    <row r="186" spans="1:12" x14ac:dyDescent="0.25">
      <c r="A186" s="76" t="str">
        <f>'таланты+инициативы0,2672'!A201</f>
        <v>Услуги СЕМИС подписка</v>
      </c>
      <c r="B186" s="334" t="s">
        <v>22</v>
      </c>
      <c r="C186" s="353"/>
      <c r="D186" s="418">
        <f>D173</f>
        <v>0.3664</v>
      </c>
      <c r="E186" s="516">
        <f>'таланты+инициативы0,2672'!E201</f>
        <v>850</v>
      </c>
      <c r="F186" s="366">
        <f t="shared" si="7"/>
        <v>311.44</v>
      </c>
      <c r="H186" s="6"/>
      <c r="I186" s="6"/>
      <c r="J186" s="6"/>
      <c r="K186" s="6"/>
      <c r="L186" s="6"/>
    </row>
    <row r="187" spans="1:12" x14ac:dyDescent="0.25">
      <c r="A187" s="76" t="str">
        <f>'таланты+инициативы0,2672'!A202</f>
        <v>Работы по специальной оценке условий труда</v>
      </c>
      <c r="B187" s="334" t="s">
        <v>22</v>
      </c>
      <c r="C187" s="353"/>
      <c r="D187" s="70">
        <f>D173</f>
        <v>0.3664</v>
      </c>
      <c r="E187" s="516">
        <f>'таланты+инициативы0,2672'!E202</f>
        <v>16800</v>
      </c>
      <c r="F187" s="366">
        <f t="shared" si="7"/>
        <v>6155.52</v>
      </c>
      <c r="H187" s="6"/>
      <c r="I187" s="6"/>
      <c r="J187" s="6"/>
      <c r="K187" s="6"/>
      <c r="L187" s="6"/>
    </row>
    <row r="188" spans="1:12" x14ac:dyDescent="0.25">
      <c r="A188" s="76" t="str">
        <f>'таланты+инициативы0,2672'!A203</f>
        <v>Оценка профессиональных рисков охраны труда</v>
      </c>
      <c r="B188" s="334" t="s">
        <v>22</v>
      </c>
      <c r="C188" s="353"/>
      <c r="D188" s="70">
        <f>D173</f>
        <v>0.3664</v>
      </c>
      <c r="E188" s="516">
        <f>'таланты+инициативы0,2672'!E203</f>
        <v>6600</v>
      </c>
      <c r="F188" s="366">
        <f t="shared" si="7"/>
        <v>2418.2400000000002</v>
      </c>
      <c r="H188" s="6"/>
      <c r="I188" s="6"/>
      <c r="J188" s="6"/>
      <c r="K188" s="6"/>
      <c r="L188" s="6"/>
    </row>
    <row r="189" spans="1:12" x14ac:dyDescent="0.25">
      <c r="A189" s="76" t="str">
        <f>'таланты+инициативы0,2672'!A204</f>
        <v>Изготовление площадки на заднем дворе учреждения</v>
      </c>
      <c r="B189" s="334" t="s">
        <v>22</v>
      </c>
      <c r="C189" s="353"/>
      <c r="D189" s="70">
        <f>D173</f>
        <v>0.3664</v>
      </c>
      <c r="E189" s="516">
        <f>'таланты+инициативы0,2672'!E204</f>
        <v>6600</v>
      </c>
      <c r="F189" s="366">
        <f t="shared" si="7"/>
        <v>2418.2400000000002</v>
      </c>
      <c r="H189" s="6"/>
      <c r="I189" s="6"/>
      <c r="J189" s="6"/>
      <c r="K189" s="6"/>
      <c r="L189" s="6"/>
    </row>
    <row r="190" spans="1:12" x14ac:dyDescent="0.25">
      <c r="A190" s="76" t="str">
        <f>'таланты+инициативы0,2672'!A205</f>
        <v>Предрейсовое медицинское обследование 200дней*85руб</v>
      </c>
      <c r="B190" s="334" t="s">
        <v>22</v>
      </c>
      <c r="C190" s="353"/>
      <c r="D190" s="70">
        <f>420*D173</f>
        <v>153.88800000000001</v>
      </c>
      <c r="E190" s="516">
        <f>'таланты+инициативы0,2672'!E205</f>
        <v>85</v>
      </c>
      <c r="F190" s="366">
        <f t="shared" si="7"/>
        <v>13080.48</v>
      </c>
      <c r="H190" s="6"/>
      <c r="I190" s="6"/>
      <c r="J190" s="6"/>
      <c r="K190" s="6"/>
      <c r="L190" s="6"/>
    </row>
    <row r="191" spans="1:12" x14ac:dyDescent="0.25">
      <c r="A191" s="76" t="str">
        <f>'таланты+инициативы0,2672'!A206</f>
        <v xml:space="preserve">Услуги охраны  </v>
      </c>
      <c r="B191" s="334" t="s">
        <v>22</v>
      </c>
      <c r="C191" s="353"/>
      <c r="D191" s="70">
        <f>12*D173</f>
        <v>4.3967999999999998</v>
      </c>
      <c r="E191" s="516">
        <f>'таланты+инициативы0,2672'!E206</f>
        <v>8000</v>
      </c>
      <c r="F191" s="366">
        <f t="shared" si="7"/>
        <v>35174.400000000001</v>
      </c>
      <c r="H191" s="6"/>
      <c r="I191" s="6"/>
      <c r="J191" s="6"/>
      <c r="K191" s="6"/>
      <c r="L191" s="6"/>
    </row>
    <row r="192" spans="1:12" x14ac:dyDescent="0.25">
      <c r="A192" s="76" t="str">
        <f>'таланты+инициативы0,2672'!A207</f>
        <v>Обслуживание систем охранных средств сигнализации (тревожная кнопка)</v>
      </c>
      <c r="B192" s="334" t="s">
        <v>22</v>
      </c>
      <c r="C192" s="353"/>
      <c r="D192" s="70">
        <f>12*D173</f>
        <v>4.3967999999999998</v>
      </c>
      <c r="E192" s="516">
        <f>'таланты+инициативы0,2672'!E207</f>
        <v>5000</v>
      </c>
      <c r="F192" s="366">
        <f t="shared" si="7"/>
        <v>21984</v>
      </c>
      <c r="H192" s="6"/>
      <c r="I192" s="6"/>
      <c r="J192" s="6"/>
      <c r="K192" s="6"/>
      <c r="L192" s="6"/>
    </row>
    <row r="193" spans="1:12" x14ac:dyDescent="0.25">
      <c r="A193" s="76" t="str">
        <f>'таланты+инициативы0,2672'!A208</f>
        <v>Медосмотр при устройстве на работу</v>
      </c>
      <c r="B193" s="334" t="s">
        <v>22</v>
      </c>
      <c r="C193" s="353"/>
      <c r="D193" s="70">
        <f>4*D173</f>
        <v>1.4656</v>
      </c>
      <c r="E193" s="516">
        <f>'таланты+инициативы0,2672'!E208</f>
        <v>3800</v>
      </c>
      <c r="F193" s="366">
        <f t="shared" si="7"/>
        <v>5569.28</v>
      </c>
      <c r="H193" s="6"/>
      <c r="I193" s="6"/>
      <c r="J193" s="6"/>
      <c r="K193" s="6"/>
      <c r="L193" s="6"/>
    </row>
    <row r="194" spans="1:12" x14ac:dyDescent="0.25">
      <c r="A194" s="76" t="str">
        <f>'таланты+инициативы0,2672'!A209</f>
        <v>Страховая премия по полису ОСАГО за УАЗ</v>
      </c>
      <c r="B194" s="503" t="s">
        <v>22</v>
      </c>
      <c r="C194" s="353"/>
      <c r="D194" s="418">
        <f>D173</f>
        <v>0.3664</v>
      </c>
      <c r="E194" s="516">
        <f>'таланты+инициативы0,2672'!E209</f>
        <v>5500</v>
      </c>
      <c r="F194" s="366">
        <f t="shared" si="7"/>
        <v>2015.2</v>
      </c>
      <c r="H194" s="6"/>
      <c r="I194" s="6"/>
      <c r="J194" s="6"/>
      <c r="K194" s="6"/>
      <c r="L194" s="6"/>
    </row>
    <row r="195" spans="1:12" ht="31.5" x14ac:dyDescent="0.25">
      <c r="A195" s="76" t="str">
        <f>'таланты+инициативы0,2672'!A210</f>
        <v>Диагностика бытовой и оргтехники для определения возможности ее дальнейшего использования (244/226)</v>
      </c>
      <c r="B195" s="503" t="s">
        <v>22</v>
      </c>
      <c r="C195" s="353"/>
      <c r="D195" s="418">
        <f>D173</f>
        <v>0.3664</v>
      </c>
      <c r="E195" s="516">
        <f>'таланты+инициативы0,2672'!E210</f>
        <v>15765</v>
      </c>
      <c r="F195" s="366">
        <f t="shared" si="7"/>
        <v>5776.2960000000003</v>
      </c>
      <c r="H195" s="6"/>
      <c r="I195" s="6"/>
      <c r="J195" s="6"/>
      <c r="K195" s="6"/>
      <c r="L195" s="6"/>
    </row>
    <row r="196" spans="1:12" x14ac:dyDescent="0.25">
      <c r="A196" s="76" t="str">
        <f>'таланты+инициативы0,2672'!A211</f>
        <v>Изготовление снежных фигур</v>
      </c>
      <c r="B196" s="503" t="s">
        <v>22</v>
      </c>
      <c r="C196" s="353"/>
      <c r="D196" s="418">
        <f>1*D173</f>
        <v>0.3664</v>
      </c>
      <c r="E196" s="516">
        <f>'таланты+инициативы0,2672'!E211</f>
        <v>14000</v>
      </c>
      <c r="F196" s="508">
        <f t="shared" si="7"/>
        <v>5129.6000000000004</v>
      </c>
      <c r="H196" s="6"/>
      <c r="I196" s="6"/>
      <c r="J196" s="6"/>
      <c r="K196" s="6"/>
      <c r="L196" s="6"/>
    </row>
    <row r="197" spans="1:12" x14ac:dyDescent="0.25">
      <c r="A197" s="76" t="str">
        <f>'таланты+инициативы0,2672'!A212</f>
        <v>Приобретение программного обеспечения</v>
      </c>
      <c r="B197" s="503" t="s">
        <v>22</v>
      </c>
      <c r="C197" s="353"/>
      <c r="D197" s="418">
        <f>2*D173</f>
        <v>0.73280000000000001</v>
      </c>
      <c r="E197" s="516">
        <f>'таланты+инициативы0,2672'!E212</f>
        <v>8267.5</v>
      </c>
      <c r="F197" s="366">
        <f t="shared" si="7"/>
        <v>6058.424</v>
      </c>
      <c r="H197" s="6"/>
      <c r="I197" s="6"/>
      <c r="J197" s="6"/>
      <c r="K197" s="6"/>
      <c r="L197" s="6"/>
    </row>
    <row r="198" spans="1:12" x14ac:dyDescent="0.25">
      <c r="A198" s="76" t="str">
        <f>'таланты+инициативы0,2672'!A213</f>
        <v>Оплата пени, штрафов (853/291)</v>
      </c>
      <c r="B198" s="334" t="s">
        <v>22</v>
      </c>
      <c r="C198" s="353"/>
      <c r="D198" s="509">
        <f>5*D173</f>
        <v>1.8320000000000001</v>
      </c>
      <c r="E198" s="516">
        <f>'таланты+инициативы0,2672'!E213</f>
        <v>90</v>
      </c>
      <c r="F198" s="366">
        <f t="shared" si="7"/>
        <v>164.88</v>
      </c>
      <c r="H198" s="6"/>
      <c r="I198" s="6"/>
      <c r="J198" s="6"/>
      <c r="K198" s="6"/>
      <c r="L198" s="6"/>
    </row>
    <row r="199" spans="1:12" hidden="1" x14ac:dyDescent="0.25">
      <c r="A199" s="76">
        <f>'инновации+добровольчество0,3664'!A233</f>
        <v>0</v>
      </c>
      <c r="B199" s="334" t="s">
        <v>22</v>
      </c>
      <c r="C199" s="353"/>
      <c r="D199" s="353">
        <f t="shared" ref="D199:D209" si="8">$D$182</f>
        <v>76.944000000000003</v>
      </c>
      <c r="E199" s="516">
        <f>'таланты+инициативы0,2672'!E214</f>
        <v>0</v>
      </c>
      <c r="F199" s="366">
        <f t="shared" si="7"/>
        <v>0</v>
      </c>
      <c r="H199" s="6"/>
      <c r="I199" s="6"/>
      <c r="J199" s="6"/>
      <c r="K199" s="6"/>
      <c r="L199" s="6"/>
    </row>
    <row r="200" spans="1:12" hidden="1" x14ac:dyDescent="0.25">
      <c r="A200" s="76">
        <f>'инновации+добровольчество0,3664'!A234</f>
        <v>0</v>
      </c>
      <c r="B200" s="334" t="s">
        <v>22</v>
      </c>
      <c r="C200" s="353"/>
      <c r="D200" s="353">
        <f t="shared" si="8"/>
        <v>76.944000000000003</v>
      </c>
      <c r="E200" s="516">
        <f>'таланты+инициативы0,2672'!E215</f>
        <v>0</v>
      </c>
      <c r="F200" s="366">
        <f t="shared" si="7"/>
        <v>0</v>
      </c>
      <c r="H200" s="6"/>
      <c r="I200" s="6"/>
      <c r="J200" s="6"/>
      <c r="K200" s="6"/>
      <c r="L200" s="6"/>
    </row>
    <row r="201" spans="1:12" hidden="1" x14ac:dyDescent="0.25">
      <c r="A201" s="76">
        <f>'инновации+добровольчество0,3664'!A235</f>
        <v>0</v>
      </c>
      <c r="B201" s="334" t="s">
        <v>22</v>
      </c>
      <c r="C201" s="353"/>
      <c r="D201" s="353">
        <f t="shared" si="8"/>
        <v>76.944000000000003</v>
      </c>
      <c r="E201" s="516">
        <f>'таланты+инициативы0,2672'!E216</f>
        <v>0</v>
      </c>
      <c r="F201" s="366">
        <f t="shared" si="7"/>
        <v>0</v>
      </c>
      <c r="H201" s="6"/>
      <c r="I201" s="6"/>
      <c r="J201" s="6"/>
      <c r="K201" s="6"/>
      <c r="L201" s="6"/>
    </row>
    <row r="202" spans="1:12" hidden="1" x14ac:dyDescent="0.25">
      <c r="A202" s="76">
        <f>'инновации+добровольчество0,3664'!A236</f>
        <v>0</v>
      </c>
      <c r="B202" s="334" t="s">
        <v>22</v>
      </c>
      <c r="C202" s="353"/>
      <c r="D202" s="353">
        <f t="shared" si="8"/>
        <v>76.944000000000003</v>
      </c>
      <c r="E202" s="516">
        <v>0</v>
      </c>
      <c r="F202" s="366">
        <v>0</v>
      </c>
      <c r="H202" s="6"/>
      <c r="I202" s="6"/>
      <c r="J202" s="6"/>
      <c r="K202" s="6"/>
      <c r="L202" s="6"/>
    </row>
    <row r="203" spans="1:12" hidden="1" x14ac:dyDescent="0.25">
      <c r="A203" s="76">
        <f>'инновации+добровольчество0,3664'!A237</f>
        <v>0</v>
      </c>
      <c r="B203" s="334" t="s">
        <v>22</v>
      </c>
      <c r="C203" s="353"/>
      <c r="D203" s="353">
        <f t="shared" si="8"/>
        <v>76.944000000000003</v>
      </c>
      <c r="E203" s="516">
        <f>'таланты+инициативы0,2672'!E218</f>
        <v>0</v>
      </c>
      <c r="F203" s="366">
        <f t="shared" si="7"/>
        <v>0</v>
      </c>
      <c r="H203" s="6"/>
      <c r="I203" s="6"/>
      <c r="J203" s="6"/>
      <c r="K203" s="6"/>
      <c r="L203" s="6"/>
    </row>
    <row r="204" spans="1:12" hidden="1" x14ac:dyDescent="0.25">
      <c r="A204" s="76">
        <f>'инновации+добровольчество0,3664'!A238</f>
        <v>0</v>
      </c>
      <c r="B204" s="334" t="s">
        <v>22</v>
      </c>
      <c r="C204" s="353"/>
      <c r="D204" s="353">
        <f t="shared" si="8"/>
        <v>76.944000000000003</v>
      </c>
      <c r="E204" s="516">
        <v>0</v>
      </c>
      <c r="F204" s="366">
        <f t="shared" si="7"/>
        <v>0</v>
      </c>
      <c r="H204" s="6"/>
      <c r="I204" s="6"/>
      <c r="J204" s="6"/>
      <c r="K204" s="6"/>
      <c r="L204" s="6"/>
    </row>
    <row r="205" spans="1:12" hidden="1" x14ac:dyDescent="0.25">
      <c r="A205" s="76">
        <f>'инновации+добровольчество0,3664'!A239</f>
        <v>0</v>
      </c>
      <c r="B205" s="334" t="s">
        <v>22</v>
      </c>
      <c r="C205" s="353"/>
      <c r="D205" s="353">
        <f t="shared" si="8"/>
        <v>76.944000000000003</v>
      </c>
      <c r="E205" s="516">
        <v>0</v>
      </c>
      <c r="F205" s="366">
        <f t="shared" si="7"/>
        <v>0</v>
      </c>
      <c r="H205" s="6"/>
      <c r="I205" s="6"/>
      <c r="J205" s="6"/>
      <c r="K205" s="6"/>
      <c r="L205" s="6"/>
    </row>
    <row r="206" spans="1:12" hidden="1" x14ac:dyDescent="0.25">
      <c r="A206" s="76">
        <f>'инновации+добровольчество0,3664'!A240</f>
        <v>0</v>
      </c>
      <c r="B206" s="334" t="s">
        <v>22</v>
      </c>
      <c r="C206" s="349"/>
      <c r="D206" s="353">
        <f t="shared" si="8"/>
        <v>76.944000000000003</v>
      </c>
      <c r="E206" s="516">
        <v>0</v>
      </c>
      <c r="F206" s="366">
        <f t="shared" si="7"/>
        <v>0</v>
      </c>
      <c r="H206" s="6"/>
      <c r="I206" s="6"/>
      <c r="J206" s="6"/>
      <c r="K206" s="6"/>
      <c r="L206" s="6"/>
    </row>
    <row r="207" spans="1:12" hidden="1" x14ac:dyDescent="0.25">
      <c r="A207" s="76">
        <f>'инновации+добровольчество0,3664'!A241</f>
        <v>0</v>
      </c>
      <c r="B207" s="334" t="s">
        <v>22</v>
      </c>
      <c r="C207" s="324"/>
      <c r="D207" s="353">
        <f t="shared" si="8"/>
        <v>76.944000000000003</v>
      </c>
      <c r="E207" s="516">
        <v>0</v>
      </c>
      <c r="F207" s="366">
        <f t="shared" si="7"/>
        <v>0</v>
      </c>
      <c r="H207" s="6"/>
      <c r="I207" s="6"/>
      <c r="J207" s="6"/>
      <c r="K207" s="6"/>
      <c r="L207" s="6"/>
    </row>
    <row r="208" spans="1:12" hidden="1" x14ac:dyDescent="0.25">
      <c r="A208" s="76">
        <f>'инновации+добровольчество0,3664'!A242</f>
        <v>0</v>
      </c>
      <c r="B208" s="334" t="s">
        <v>22</v>
      </c>
      <c r="C208" s="324"/>
      <c r="D208" s="353">
        <f t="shared" si="8"/>
        <v>76.944000000000003</v>
      </c>
      <c r="E208" s="516">
        <v>0</v>
      </c>
      <c r="F208" s="366">
        <f t="shared" si="7"/>
        <v>0</v>
      </c>
      <c r="H208" s="6"/>
      <c r="I208" s="6"/>
      <c r="J208" s="6"/>
      <c r="K208" s="6"/>
      <c r="L208" s="6"/>
    </row>
    <row r="209" spans="1:12" ht="18.75" hidden="1" customHeight="1" x14ac:dyDescent="0.25">
      <c r="A209" s="76">
        <f>'инновации+добровольчество0,3664'!A243</f>
        <v>0</v>
      </c>
      <c r="B209" s="334" t="s">
        <v>22</v>
      </c>
      <c r="C209" s="324"/>
      <c r="D209" s="353">
        <f t="shared" si="8"/>
        <v>76.944000000000003</v>
      </c>
      <c r="E209" s="516">
        <v>0</v>
      </c>
      <c r="F209" s="366">
        <f t="shared" si="7"/>
        <v>0</v>
      </c>
      <c r="H209" s="6"/>
      <c r="I209" s="6"/>
      <c r="J209" s="6"/>
      <c r="K209" s="6"/>
      <c r="L209" s="6"/>
    </row>
    <row r="210" spans="1:12" ht="18.75" x14ac:dyDescent="0.25">
      <c r="A210" s="738" t="s">
        <v>23</v>
      </c>
      <c r="B210" s="739"/>
      <c r="C210" s="739"/>
      <c r="D210" s="739"/>
      <c r="E210" s="740"/>
      <c r="F210" s="291">
        <f>SUM(F177:F209)</f>
        <v>209892.24000000005</v>
      </c>
      <c r="H210" s="6"/>
      <c r="I210" s="6"/>
      <c r="J210" s="6"/>
      <c r="K210" s="6"/>
      <c r="L210" s="6"/>
    </row>
    <row r="211" spans="1:12" x14ac:dyDescent="0.25">
      <c r="A211" s="731" t="s">
        <v>29</v>
      </c>
      <c r="B211" s="732"/>
      <c r="C211" s="732"/>
      <c r="D211" s="732"/>
      <c r="E211" s="732"/>
      <c r="F211" s="733"/>
    </row>
    <row r="212" spans="1:12" x14ac:dyDescent="0.25">
      <c r="A212" s="734">
        <f>D173</f>
        <v>0.3664</v>
      </c>
      <c r="B212" s="735"/>
      <c r="C212" s="735"/>
      <c r="D212" s="735"/>
      <c r="E212" s="735"/>
      <c r="F212" s="736"/>
    </row>
    <row r="213" spans="1:12" ht="15.75" customHeight="1" x14ac:dyDescent="0.25">
      <c r="A213" s="576" t="s">
        <v>30</v>
      </c>
      <c r="B213" s="576" t="s">
        <v>11</v>
      </c>
      <c r="C213" s="334"/>
      <c r="D213" s="576" t="s">
        <v>14</v>
      </c>
      <c r="E213" s="576" t="s">
        <v>15</v>
      </c>
      <c r="F213" s="596" t="s">
        <v>6</v>
      </c>
    </row>
    <row r="214" spans="1:12" x14ac:dyDescent="0.25">
      <c r="A214" s="576"/>
      <c r="B214" s="576"/>
      <c r="C214" s="334"/>
      <c r="D214" s="576"/>
      <c r="E214" s="576"/>
      <c r="F214" s="597"/>
    </row>
    <row r="215" spans="1:12" x14ac:dyDescent="0.25">
      <c r="A215" s="334">
        <v>1</v>
      </c>
      <c r="B215" s="334">
        <v>2</v>
      </c>
      <c r="C215" s="334"/>
      <c r="D215" s="334">
        <v>3</v>
      </c>
      <c r="E215" s="334">
        <v>7</v>
      </c>
      <c r="F215" s="334" t="s">
        <v>175</v>
      </c>
    </row>
    <row r="216" spans="1:12" x14ac:dyDescent="0.25">
      <c r="A216" s="215" t="str">
        <f>'таланты+инициативы0,2672'!A220</f>
        <v>Обучение персонала</v>
      </c>
      <c r="B216" s="373" t="s">
        <v>192</v>
      </c>
      <c r="C216" s="372"/>
      <c r="D216" s="505">
        <f>2*A212</f>
        <v>0.73280000000000001</v>
      </c>
      <c r="E216" s="372">
        <f>'таланты+инициативы0,2672'!E220</f>
        <v>5000</v>
      </c>
      <c r="F216" s="250">
        <f t="shared" ref="F216:F217" si="9">D216*E216</f>
        <v>3664</v>
      </c>
    </row>
    <row r="217" spans="1:12" x14ac:dyDescent="0.25">
      <c r="A217" s="215" t="str">
        <f>'таланты+инициативы0,2672'!A221</f>
        <v>Переподготовка</v>
      </c>
      <c r="B217" s="373" t="s">
        <v>192</v>
      </c>
      <c r="C217" s="372"/>
      <c r="D217" s="505">
        <f>3*A212</f>
        <v>1.0992</v>
      </c>
      <c r="E217" s="503">
        <f>'таланты+инициативы0,2672'!E221</f>
        <v>20000</v>
      </c>
      <c r="F217" s="250">
        <f t="shared" si="9"/>
        <v>21984</v>
      </c>
    </row>
    <row r="218" spans="1:12" ht="16.5" x14ac:dyDescent="0.25">
      <c r="A218" s="215" t="str">
        <f>'таланты+инициативы0,2672'!A222</f>
        <v>Пиломатериал</v>
      </c>
      <c r="B218" s="328" t="str">
        <f>'инновации+добровольчество0,3664'!B252</f>
        <v>шт</v>
      </c>
      <c r="C218" s="334"/>
      <c r="D218" s="448">
        <f>7*A212</f>
        <v>2.5648</v>
      </c>
      <c r="E218" s="503">
        <f>'таланты+инициативы0,2672'!E222</f>
        <v>17285.71</v>
      </c>
      <c r="F218" s="250">
        <f>D218*E218</f>
        <v>44334.389007999998</v>
      </c>
    </row>
    <row r="219" spans="1:12" ht="16.5" x14ac:dyDescent="0.25">
      <c r="A219" s="215" t="str">
        <f>'таланты+инициативы0,2672'!A223</f>
        <v>Тонеры для картриджей Kyocera</v>
      </c>
      <c r="B219" s="328" t="str">
        <f>'инновации+добровольчество0,3664'!B253</f>
        <v>шт</v>
      </c>
      <c r="C219" s="334"/>
      <c r="D219" s="448">
        <f>5*A212</f>
        <v>1.8320000000000001</v>
      </c>
      <c r="E219" s="503">
        <f>'таланты+инициативы0,2672'!E223</f>
        <v>1500</v>
      </c>
      <c r="F219" s="250">
        <f>D219*E219</f>
        <v>2748</v>
      </c>
    </row>
    <row r="220" spans="1:12" ht="24.75" customHeight="1" x14ac:dyDescent="0.25">
      <c r="A220" s="215" t="str">
        <f>'таланты+инициативы0,2672'!A224</f>
        <v>Комплект тонеров для цветного принтера Canon</v>
      </c>
      <c r="B220" s="328" t="str">
        <f>'инновации+добровольчество0,3664'!B254</f>
        <v>шт</v>
      </c>
      <c r="C220" s="334"/>
      <c r="D220" s="448">
        <f>5*A212</f>
        <v>1.8320000000000001</v>
      </c>
      <c r="E220" s="503">
        <f>'таланты+инициативы0,2672'!E224</f>
        <v>4500</v>
      </c>
      <c r="F220" s="250">
        <f t="shared" ref="F220:F241" si="10">D220*E220</f>
        <v>8244</v>
      </c>
    </row>
    <row r="221" spans="1:12" ht="24.75" customHeight="1" x14ac:dyDescent="0.25">
      <c r="A221" s="215" t="str">
        <f>'таланты+инициативы0,2672'!A225</f>
        <v>Комплект тонера для цветного принтера Hp</v>
      </c>
      <c r="B221" s="328" t="str">
        <f>'инновации+добровольчество0,3664'!B255</f>
        <v>шт</v>
      </c>
      <c r="C221" s="334"/>
      <c r="D221" s="448">
        <f>2*A212</f>
        <v>0.73280000000000001</v>
      </c>
      <c r="E221" s="503">
        <f>'таланты+инициативы0,2672'!E225</f>
        <v>13000</v>
      </c>
      <c r="F221" s="250">
        <f t="shared" ref="F221" si="11">D221*E221</f>
        <v>9526.4</v>
      </c>
    </row>
    <row r="222" spans="1:12" ht="16.5" x14ac:dyDescent="0.25">
      <c r="A222" s="215" t="str">
        <f>'таланты+инициативы0,2672'!A226</f>
        <v>Флеш накопители  16 гб</v>
      </c>
      <c r="B222" s="328" t="str">
        <f>'инновации+добровольчество0,3664'!B256</f>
        <v>шт</v>
      </c>
      <c r="C222" s="334"/>
      <c r="D222" s="448">
        <f>7*A212</f>
        <v>2.5648</v>
      </c>
      <c r="E222" s="503">
        <f>'таланты+инициативы0,2672'!E226</f>
        <v>1000</v>
      </c>
      <c r="F222" s="250">
        <f t="shared" si="10"/>
        <v>2564.8000000000002</v>
      </c>
    </row>
    <row r="223" spans="1:12" ht="16.5" x14ac:dyDescent="0.25">
      <c r="A223" s="215" t="str">
        <f>'таланты+инициативы0,2672'!A227</f>
        <v>Флеш накопители  64 гб</v>
      </c>
      <c r="B223" s="328" t="str">
        <f>'инновации+добровольчество0,3664'!B257</f>
        <v>шт</v>
      </c>
      <c r="C223" s="334"/>
      <c r="D223" s="448">
        <f>5*A212</f>
        <v>1.8320000000000001</v>
      </c>
      <c r="E223" s="503">
        <f>'таланты+инициативы0,2672'!E227</f>
        <v>2100</v>
      </c>
      <c r="F223" s="250">
        <f t="shared" si="10"/>
        <v>3847.2000000000003</v>
      </c>
    </row>
    <row r="224" spans="1:12" ht="16.5" x14ac:dyDescent="0.25">
      <c r="A224" s="215" t="str">
        <f>'таланты+инициативы0,2672'!A228</f>
        <v>Мышь USB</v>
      </c>
      <c r="B224" s="328" t="str">
        <f>'инновации+добровольчество0,3664'!B258</f>
        <v>шт</v>
      </c>
      <c r="C224" s="334"/>
      <c r="D224" s="448">
        <f>4*A212</f>
        <v>1.4656</v>
      </c>
      <c r="E224" s="503">
        <f>'таланты+инициативы0,2672'!E228</f>
        <v>500</v>
      </c>
      <c r="F224" s="250">
        <f t="shared" si="10"/>
        <v>732.8</v>
      </c>
    </row>
    <row r="225" spans="1:6" ht="16.5" x14ac:dyDescent="0.25">
      <c r="A225" s="215" t="str">
        <f>'таланты+инициативы0,2672'!A229</f>
        <v xml:space="preserve">Мешки для мусора </v>
      </c>
      <c r="B225" s="328" t="str">
        <f>'инновации+добровольчество0,3664'!B259</f>
        <v>шт</v>
      </c>
      <c r="C225" s="334"/>
      <c r="D225" s="448">
        <f>100*A212</f>
        <v>36.64</v>
      </c>
      <c r="E225" s="503">
        <f>'таланты+инициативы0,2672'!E229</f>
        <v>100</v>
      </c>
      <c r="F225" s="250">
        <f t="shared" si="10"/>
        <v>3664</v>
      </c>
    </row>
    <row r="226" spans="1:6" ht="16.5" x14ac:dyDescent="0.25">
      <c r="A226" s="215" t="str">
        <f>'таланты+инициативы0,2672'!A230</f>
        <v>Жидкое мыло</v>
      </c>
      <c r="B226" s="328" t="str">
        <f>'инновации+добровольчество0,3664'!B260</f>
        <v>шт</v>
      </c>
      <c r="C226" s="334"/>
      <c r="D226" s="448">
        <f>15*A212</f>
        <v>5.4960000000000004</v>
      </c>
      <c r="E226" s="503">
        <f>'таланты+инициативы0,2672'!E230</f>
        <v>250</v>
      </c>
      <c r="F226" s="250">
        <f t="shared" si="10"/>
        <v>1374</v>
      </c>
    </row>
    <row r="227" spans="1:6" ht="16.5" x14ac:dyDescent="0.25">
      <c r="A227" s="215" t="str">
        <f>'таланты+инициативы0,2672'!A231</f>
        <v>Туалетная бумага</v>
      </c>
      <c r="B227" s="328" t="str">
        <f>'инновации+добровольчество0,3664'!B261</f>
        <v>шт</v>
      </c>
      <c r="C227" s="334"/>
      <c r="D227" s="448">
        <f>100*A212</f>
        <v>36.64</v>
      </c>
      <c r="E227" s="503">
        <f>'таланты+инициативы0,2672'!E231</f>
        <v>25</v>
      </c>
      <c r="F227" s="250">
        <f t="shared" si="10"/>
        <v>916</v>
      </c>
    </row>
    <row r="228" spans="1:6" ht="16.5" x14ac:dyDescent="0.25">
      <c r="A228" s="215" t="str">
        <f>'таланты+инициативы0,2672'!A232</f>
        <v>Тряпки для мытья</v>
      </c>
      <c r="B228" s="328" t="str">
        <f>'инновации+добровольчество0,3664'!B262</f>
        <v>шт</v>
      </c>
      <c r="C228" s="334"/>
      <c r="D228" s="448">
        <f>40*A212</f>
        <v>14.656000000000001</v>
      </c>
      <c r="E228" s="503">
        <f>'таланты+инициативы0,2672'!E232</f>
        <v>40</v>
      </c>
      <c r="F228" s="250">
        <f t="shared" si="10"/>
        <v>586.24</v>
      </c>
    </row>
    <row r="229" spans="1:6" ht="16.5" x14ac:dyDescent="0.25">
      <c r="A229" s="215" t="str">
        <f>'таланты+инициативы0,2672'!A233</f>
        <v>Бытовая химия</v>
      </c>
      <c r="B229" s="328" t="str">
        <f>'инновации+добровольчество0,3664'!B263</f>
        <v>шт</v>
      </c>
      <c r="C229" s="334"/>
      <c r="D229" s="448">
        <f>20*A212</f>
        <v>7.3280000000000003</v>
      </c>
      <c r="E229" s="503">
        <f>'таланты+инициативы0,2672'!E233</f>
        <v>1000</v>
      </c>
      <c r="F229" s="250">
        <f t="shared" si="10"/>
        <v>7328</v>
      </c>
    </row>
    <row r="230" spans="1:6" ht="16.5" x14ac:dyDescent="0.25">
      <c r="A230" s="215" t="str">
        <f>'таланты+инициативы0,2672'!A234</f>
        <v>Фанера</v>
      </c>
      <c r="B230" s="328" t="str">
        <f>'инновации+добровольчество0,3664'!B264</f>
        <v>шт</v>
      </c>
      <c r="C230" s="334"/>
      <c r="D230" s="448">
        <f>30*A212</f>
        <v>10.992000000000001</v>
      </c>
      <c r="E230" s="503">
        <f>'таланты+инициативы0,2672'!E234</f>
        <v>1300</v>
      </c>
      <c r="F230" s="250">
        <f t="shared" ref="F230:F231" si="12">D230*E230</f>
        <v>14289.6</v>
      </c>
    </row>
    <row r="231" spans="1:6" ht="16.5" x14ac:dyDescent="0.25">
      <c r="A231" s="215" t="str">
        <f>'таланты+инициативы0,2672'!A235</f>
        <v>Антифриз</v>
      </c>
      <c r="B231" s="328" t="str">
        <f>'инновации+добровольчество0,3664'!B265</f>
        <v>шт</v>
      </c>
      <c r="C231" s="334"/>
      <c r="D231" s="448">
        <f>A212*20</f>
        <v>7.3280000000000003</v>
      </c>
      <c r="E231" s="503">
        <f>'таланты+инициативы0,2672'!E235</f>
        <v>300</v>
      </c>
      <c r="F231" s="250">
        <f t="shared" si="12"/>
        <v>2198.4</v>
      </c>
    </row>
    <row r="232" spans="1:6" ht="16.5" x14ac:dyDescent="0.25">
      <c r="A232" s="215" t="str">
        <f>'таланты+инициативы0,2672'!A236</f>
        <v>Баннера</v>
      </c>
      <c r="B232" s="328" t="str">
        <f>'инновации+добровольчество0,3664'!B266</f>
        <v>шт</v>
      </c>
      <c r="C232" s="334"/>
      <c r="D232" s="448">
        <f>5*A212</f>
        <v>1.8320000000000001</v>
      </c>
      <c r="E232" s="503">
        <f>'таланты+инициативы0,2672'!E236</f>
        <v>3500</v>
      </c>
      <c r="F232" s="250">
        <f t="shared" si="10"/>
        <v>6412</v>
      </c>
    </row>
    <row r="233" spans="1:6" ht="16.5" x14ac:dyDescent="0.25">
      <c r="A233" s="215" t="str">
        <f>'таланты+инициативы0,2672'!A237</f>
        <v>Гвозди</v>
      </c>
      <c r="B233" s="328" t="str">
        <f>'инновации+добровольчество0,3664'!B267</f>
        <v>шт</v>
      </c>
      <c r="C233" s="334"/>
      <c r="D233" s="448">
        <f>20*A212</f>
        <v>7.3280000000000003</v>
      </c>
      <c r="E233" s="503">
        <f>'таланты+инициативы0,2672'!E237</f>
        <v>811</v>
      </c>
      <c r="F233" s="250">
        <f>D233*E233+0.01</f>
        <v>5943.018</v>
      </c>
    </row>
    <row r="234" spans="1:6" ht="16.5" x14ac:dyDescent="0.25">
      <c r="A234" s="215" t="str">
        <f>'таланты+инициативы0,2672'!A238</f>
        <v>Саморезы</v>
      </c>
      <c r="B234" s="328" t="str">
        <f>'инновации+добровольчество0,3664'!B268</f>
        <v>шт</v>
      </c>
      <c r="C234" s="334"/>
      <c r="D234" s="448">
        <f>50*A212</f>
        <v>18.32</v>
      </c>
      <c r="E234" s="503">
        <f>'таланты+инициативы0,2672'!E238</f>
        <v>100</v>
      </c>
      <c r="F234" s="250">
        <f t="shared" si="10"/>
        <v>1832</v>
      </c>
    </row>
    <row r="235" spans="1:6" ht="16.5" x14ac:dyDescent="0.25">
      <c r="A235" s="215" t="str">
        <f>'таланты+инициативы0,2672'!A239</f>
        <v>Инструмент металлический ручной</v>
      </c>
      <c r="B235" s="328" t="str">
        <f>'инновации+добровольчество0,3664'!B269</f>
        <v>шт</v>
      </c>
      <c r="C235" s="334"/>
      <c r="D235" s="448">
        <f>5*A212</f>
        <v>1.8320000000000001</v>
      </c>
      <c r="E235" s="503">
        <f>'таланты+инициативы0,2672'!E239</f>
        <v>301</v>
      </c>
      <c r="F235" s="250">
        <f t="shared" si="10"/>
        <v>551.43200000000002</v>
      </c>
    </row>
    <row r="236" spans="1:6" s="313" customFormat="1" ht="16.5" x14ac:dyDescent="0.25">
      <c r="A236" s="215" t="str">
        <f>'таланты+инициативы0,2672'!A240</f>
        <v>Краска эмаль</v>
      </c>
      <c r="B236" s="328" t="str">
        <f>'инновации+добровольчество0,3664'!B270</f>
        <v>шт</v>
      </c>
      <c r="C236" s="334"/>
      <c r="D236" s="448">
        <f>30*A212</f>
        <v>10.992000000000001</v>
      </c>
      <c r="E236" s="503">
        <f>'таланты+инициативы0,2672'!E240</f>
        <v>250</v>
      </c>
      <c r="F236" s="250">
        <f t="shared" si="10"/>
        <v>2748</v>
      </c>
    </row>
    <row r="237" spans="1:6" ht="16.5" x14ac:dyDescent="0.25">
      <c r="A237" s="215" t="str">
        <f>'таланты+инициативы0,2672'!A241</f>
        <v>Краска ВДН</v>
      </c>
      <c r="B237" s="328" t="str">
        <f>'инновации+добровольчество0,3664'!B271</f>
        <v>шт</v>
      </c>
      <c r="C237" s="334"/>
      <c r="D237" s="448">
        <f>10*A212</f>
        <v>3.6640000000000001</v>
      </c>
      <c r="E237" s="503">
        <f>'таланты+инициативы0,2672'!E241</f>
        <v>401</v>
      </c>
      <c r="F237" s="250">
        <f t="shared" si="10"/>
        <v>1469.2640000000001</v>
      </c>
    </row>
    <row r="238" spans="1:6" ht="16.5" x14ac:dyDescent="0.25">
      <c r="A238" s="215" t="str">
        <f>'таланты+инициативы0,2672'!A242</f>
        <v>Кисти</v>
      </c>
      <c r="B238" s="328" t="str">
        <f>'инновации+добровольчество0,3664'!B272</f>
        <v>шт</v>
      </c>
      <c r="C238" s="334"/>
      <c r="D238" s="448">
        <f>40*A212</f>
        <v>14.656000000000001</v>
      </c>
      <c r="E238" s="503">
        <f>'таланты+инициативы0,2672'!E242</f>
        <v>50</v>
      </c>
      <c r="F238" s="250">
        <f t="shared" si="10"/>
        <v>732.80000000000007</v>
      </c>
    </row>
    <row r="239" spans="1:6" ht="16.5" x14ac:dyDescent="0.25">
      <c r="A239" s="215" t="str">
        <f>'таланты+инициативы0,2672'!A243</f>
        <v>Перчатка пвх</v>
      </c>
      <c r="B239" s="167" t="s">
        <v>84</v>
      </c>
      <c r="C239" s="334"/>
      <c r="D239" s="448">
        <f>100*A212</f>
        <v>36.64</v>
      </c>
      <c r="E239" s="503">
        <f>'таланты+инициативы0,2672'!E243</f>
        <v>30</v>
      </c>
      <c r="F239" s="250">
        <f t="shared" si="10"/>
        <v>1099.2</v>
      </c>
    </row>
    <row r="240" spans="1:6" ht="16.5" x14ac:dyDescent="0.25">
      <c r="A240" s="215" t="str">
        <f>'таланты+инициативы0,2672'!A244</f>
        <v>краска кудо</v>
      </c>
      <c r="B240" s="167" t="s">
        <v>84</v>
      </c>
      <c r="C240" s="334"/>
      <c r="D240" s="448">
        <f>30*A212</f>
        <v>10.992000000000001</v>
      </c>
      <c r="E240" s="503">
        <f>'таланты+инициативы0,2672'!E244</f>
        <v>300</v>
      </c>
      <c r="F240" s="250">
        <f t="shared" si="10"/>
        <v>3297.6000000000004</v>
      </c>
    </row>
    <row r="241" spans="1:6" ht="16.5" x14ac:dyDescent="0.25">
      <c r="A241" s="215" t="str">
        <f>'таланты+инициативы0,2672'!A245</f>
        <v>Валик+ванночка</v>
      </c>
      <c r="B241" s="167" t="s">
        <v>84</v>
      </c>
      <c r="C241" s="334"/>
      <c r="D241" s="448">
        <f>10*A212</f>
        <v>3.6640000000000001</v>
      </c>
      <c r="E241" s="503">
        <f>'таланты+инициативы0,2672'!E245</f>
        <v>210</v>
      </c>
      <c r="F241" s="250">
        <f t="shared" si="10"/>
        <v>769.44</v>
      </c>
    </row>
    <row r="242" spans="1:6" ht="16.5" x14ac:dyDescent="0.25">
      <c r="A242" s="215" t="str">
        <f>'таланты+инициативы0,2672'!A246</f>
        <v>Ножницыы</v>
      </c>
      <c r="B242" s="167" t="s">
        <v>84</v>
      </c>
      <c r="C242" s="334"/>
      <c r="D242" s="448">
        <f>10*A212</f>
        <v>3.6640000000000001</v>
      </c>
      <c r="E242" s="503">
        <f>'таланты+инициативы0,2672'!E246</f>
        <v>150</v>
      </c>
      <c r="F242" s="250">
        <f t="shared" ref="F242:F275" si="13">D242*E242</f>
        <v>549.6</v>
      </c>
    </row>
    <row r="243" spans="1:6" ht="16.5" x14ac:dyDescent="0.25">
      <c r="A243" s="215" t="str">
        <f>'таланты+инициативы0,2672'!A247</f>
        <v>Канцелярские расходники</v>
      </c>
      <c r="B243" s="167" t="s">
        <v>84</v>
      </c>
      <c r="C243" s="334"/>
      <c r="D243" s="448">
        <f>100*A212</f>
        <v>36.64</v>
      </c>
      <c r="E243" s="503">
        <f>'таланты+инициативы0,2672'!E247</f>
        <v>50</v>
      </c>
      <c r="F243" s="250">
        <f t="shared" si="13"/>
        <v>1832</v>
      </c>
    </row>
    <row r="244" spans="1:6" ht="16.5" x14ac:dyDescent="0.25">
      <c r="A244" s="215" t="str">
        <f>'таланты+инициативы0,2672'!A248</f>
        <v>Канцелярия (ручки, карандаши)</v>
      </c>
      <c r="B244" s="167" t="s">
        <v>84</v>
      </c>
      <c r="C244" s="334"/>
      <c r="D244" s="448">
        <f>100*A212</f>
        <v>36.64</v>
      </c>
      <c r="E244" s="503">
        <f>'таланты+инициативы0,2672'!E248</f>
        <v>30</v>
      </c>
      <c r="F244" s="250">
        <f t="shared" si="13"/>
        <v>1099.2</v>
      </c>
    </row>
    <row r="245" spans="1:6" ht="16.5" x14ac:dyDescent="0.25">
      <c r="A245" s="215" t="str">
        <f>'таланты+инициативы0,2672'!A249</f>
        <v>Офисные принадлежности (папки, скоросшиватели, файлы)</v>
      </c>
      <c r="B245" s="167" t="s">
        <v>84</v>
      </c>
      <c r="C245" s="334"/>
      <c r="D245" s="448">
        <f>100*A212</f>
        <v>36.64</v>
      </c>
      <c r="E245" s="503">
        <f>'таланты+инициативы0,2672'!E249</f>
        <v>100</v>
      </c>
      <c r="F245" s="250">
        <f t="shared" si="13"/>
        <v>3664</v>
      </c>
    </row>
    <row r="246" spans="1:6" ht="16.5" x14ac:dyDescent="0.25">
      <c r="A246" s="215" t="str">
        <f>'таланты+инициативы0,2672'!A250</f>
        <v>Лампы</v>
      </c>
      <c r="B246" s="167" t="s">
        <v>84</v>
      </c>
      <c r="C246" s="334"/>
      <c r="D246" s="448">
        <f>50*A212</f>
        <v>18.32</v>
      </c>
      <c r="E246" s="503">
        <f>'таланты+инициативы0,2672'!E250</f>
        <v>40</v>
      </c>
      <c r="F246" s="250">
        <f t="shared" si="13"/>
        <v>732.8</v>
      </c>
    </row>
    <row r="247" spans="1:6" ht="16.5" x14ac:dyDescent="0.25">
      <c r="A247" s="215" t="str">
        <f>'таланты+инициативы0,2672'!A251</f>
        <v>Батерейки</v>
      </c>
      <c r="B247" s="167" t="s">
        <v>84</v>
      </c>
      <c r="C247" s="334"/>
      <c r="D247" s="448">
        <f>200*A212</f>
        <v>73.28</v>
      </c>
      <c r="E247" s="503">
        <f>'таланты+инициативы0,2672'!E251</f>
        <v>80</v>
      </c>
      <c r="F247" s="250">
        <f t="shared" si="13"/>
        <v>5862.4</v>
      </c>
    </row>
    <row r="248" spans="1:6" ht="16.5" x14ac:dyDescent="0.25">
      <c r="A248" s="215" t="str">
        <f>'таланты+инициативы0,2672'!A252</f>
        <v>Бумага А4</v>
      </c>
      <c r="B248" s="167" t="s">
        <v>84</v>
      </c>
      <c r="C248" s="334"/>
      <c r="D248" s="448">
        <f>100*A212</f>
        <v>36.64</v>
      </c>
      <c r="E248" s="503">
        <f>'таланты+инициативы0,2672'!E252</f>
        <v>300</v>
      </c>
      <c r="F248" s="250">
        <f t="shared" si="13"/>
        <v>10992</v>
      </c>
    </row>
    <row r="249" spans="1:6" ht="16.5" x14ac:dyDescent="0.25">
      <c r="A249" s="215" t="str">
        <f>'таланты+инициативы0,2672'!A253</f>
        <v>Грабли, лопаты</v>
      </c>
      <c r="B249" s="167" t="s">
        <v>84</v>
      </c>
      <c r="C249" s="334"/>
      <c r="D249" s="448">
        <f>10*A212</f>
        <v>3.6640000000000001</v>
      </c>
      <c r="E249" s="503">
        <f>'таланты+инициативы0,2672'!E253</f>
        <v>400</v>
      </c>
      <c r="F249" s="250">
        <f t="shared" si="13"/>
        <v>1465.6000000000001</v>
      </c>
    </row>
    <row r="250" spans="1:6" ht="16.5" x14ac:dyDescent="0.25">
      <c r="A250" s="215" t="str">
        <f>'таланты+инициативы0,2672'!A254</f>
        <v>ГСМ УАЗ (Масло двигатель)</v>
      </c>
      <c r="B250" s="167" t="s">
        <v>84</v>
      </c>
      <c r="C250" s="334"/>
      <c r="D250" s="448">
        <f>20*A212</f>
        <v>7.3280000000000003</v>
      </c>
      <c r="E250" s="503">
        <f>'таланты+инициативы0,2672'!E254</f>
        <v>400</v>
      </c>
      <c r="F250" s="250">
        <f t="shared" si="13"/>
        <v>2931.2000000000003</v>
      </c>
    </row>
    <row r="251" spans="1:6" ht="16.5" x14ac:dyDescent="0.25">
      <c r="A251" s="215" t="str">
        <f>'таланты+инициативы0,2672'!A255</f>
        <v>ГСМ Бензин</v>
      </c>
      <c r="B251" s="167" t="s">
        <v>84</v>
      </c>
      <c r="C251" s="334"/>
      <c r="D251" s="448">
        <f>2600*A212</f>
        <v>952.64</v>
      </c>
      <c r="E251" s="503">
        <f>'таланты+инициативы0,2672'!E255</f>
        <v>50</v>
      </c>
      <c r="F251" s="250">
        <f t="shared" si="13"/>
        <v>47632</v>
      </c>
    </row>
    <row r="252" spans="1:6" ht="16.5" hidden="1" x14ac:dyDescent="0.25">
      <c r="A252" s="215">
        <f>'таланты+инициативы0,2672'!A256</f>
        <v>0</v>
      </c>
      <c r="B252" s="167" t="s">
        <v>84</v>
      </c>
      <c r="C252" s="334"/>
      <c r="D252" s="422">
        <v>0.36899999999999999</v>
      </c>
      <c r="E252" s="372">
        <f>'таланты+инициативы0,2672'!E256</f>
        <v>0</v>
      </c>
      <c r="F252" s="250">
        <f t="shared" si="13"/>
        <v>0</v>
      </c>
    </row>
    <row r="253" spans="1:6" ht="16.5" hidden="1" x14ac:dyDescent="0.25">
      <c r="A253" s="215">
        <f>'таланты+инициативы0,2672'!A257</f>
        <v>0</v>
      </c>
      <c r="B253" s="167" t="s">
        <v>84</v>
      </c>
      <c r="C253" s="334"/>
      <c r="D253" s="422">
        <f>32*0.369</f>
        <v>11.808</v>
      </c>
      <c r="E253" s="372">
        <f>'таланты+инициативы0,2672'!E257</f>
        <v>0</v>
      </c>
      <c r="F253" s="250">
        <f t="shared" si="13"/>
        <v>0</v>
      </c>
    </row>
    <row r="254" spans="1:6" ht="16.5" hidden="1" x14ac:dyDescent="0.25">
      <c r="A254" s="215">
        <f>'таланты+инициативы0,2672'!A258</f>
        <v>0</v>
      </c>
      <c r="B254" s="167" t="s">
        <v>84</v>
      </c>
      <c r="C254" s="334"/>
      <c r="D254" s="422">
        <f>7*0.369</f>
        <v>2.5830000000000002</v>
      </c>
      <c r="E254" s="372">
        <f>'таланты+инициативы0,2672'!E258</f>
        <v>0</v>
      </c>
      <c r="F254" s="250">
        <f t="shared" si="13"/>
        <v>0</v>
      </c>
    </row>
    <row r="255" spans="1:6" ht="16.5" hidden="1" x14ac:dyDescent="0.25">
      <c r="A255" s="215">
        <f>'таланты+инициативы0,2672'!A259</f>
        <v>0</v>
      </c>
      <c r="B255" s="167" t="s">
        <v>84</v>
      </c>
      <c r="C255" s="334"/>
      <c r="D255" s="422">
        <v>0.36899999999999999</v>
      </c>
      <c r="E255" s="372">
        <f>'таланты+инициативы0,2672'!E259</f>
        <v>0</v>
      </c>
      <c r="F255" s="250">
        <f t="shared" si="13"/>
        <v>0</v>
      </c>
    </row>
    <row r="256" spans="1:6" ht="16.5" hidden="1" x14ac:dyDescent="0.25">
      <c r="A256" s="215">
        <f>'таланты+инициативы0,2672'!A260</f>
        <v>0</v>
      </c>
      <c r="B256" s="167" t="s">
        <v>84</v>
      </c>
      <c r="C256" s="334"/>
      <c r="D256" s="422">
        <v>0.36899999999999999</v>
      </c>
      <c r="E256" s="372">
        <f>'таланты+инициативы0,2672'!E260</f>
        <v>0</v>
      </c>
      <c r="F256" s="250">
        <f t="shared" si="13"/>
        <v>0</v>
      </c>
    </row>
    <row r="257" spans="1:6" ht="16.5" hidden="1" x14ac:dyDescent="0.25">
      <c r="A257" s="215">
        <f>'таланты+инициативы0,2672'!A261</f>
        <v>0</v>
      </c>
      <c r="B257" s="167" t="s">
        <v>84</v>
      </c>
      <c r="C257" s="334"/>
      <c r="D257" s="422">
        <v>0.36899999999999999</v>
      </c>
      <c r="E257" s="372">
        <f>'таланты+инициативы0,2672'!E261</f>
        <v>0</v>
      </c>
      <c r="F257" s="250">
        <f t="shared" si="13"/>
        <v>0</v>
      </c>
    </row>
    <row r="258" spans="1:6" ht="16.5" hidden="1" x14ac:dyDescent="0.25">
      <c r="A258" s="215">
        <f>'таланты+инициативы0,2672'!A262</f>
        <v>0</v>
      </c>
      <c r="B258" s="167" t="s">
        <v>84</v>
      </c>
      <c r="C258" s="334"/>
      <c r="D258" s="422">
        <v>3.69</v>
      </c>
      <c r="E258" s="372">
        <f>'таланты+инициативы0,2672'!E262</f>
        <v>0</v>
      </c>
      <c r="F258" s="250">
        <f t="shared" si="13"/>
        <v>0</v>
      </c>
    </row>
    <row r="259" spans="1:6" ht="16.5" hidden="1" x14ac:dyDescent="0.25">
      <c r="A259" s="215">
        <f>'таланты+инициативы0,2672'!A263</f>
        <v>0</v>
      </c>
      <c r="B259" s="167" t="s">
        <v>84</v>
      </c>
      <c r="C259" s="334"/>
      <c r="D259" s="422">
        <f>20*0.369</f>
        <v>7.38</v>
      </c>
      <c r="E259" s="372">
        <f>'таланты+инициативы0,2672'!E263</f>
        <v>0</v>
      </c>
      <c r="F259" s="250">
        <f t="shared" si="13"/>
        <v>0</v>
      </c>
    </row>
    <row r="260" spans="1:6" ht="16.5" hidden="1" x14ac:dyDescent="0.25">
      <c r="A260" s="215">
        <f>'таланты+инициативы0,2672'!A264</f>
        <v>0</v>
      </c>
      <c r="B260" s="167" t="s">
        <v>84</v>
      </c>
      <c r="C260" s="334"/>
      <c r="D260" s="422">
        <f>2476.3*0.369</f>
        <v>913.75470000000007</v>
      </c>
      <c r="E260" s="372">
        <f>'таланты+инициативы0,2672'!E264</f>
        <v>0</v>
      </c>
      <c r="F260" s="250">
        <f t="shared" si="13"/>
        <v>0</v>
      </c>
    </row>
    <row r="261" spans="1:6" hidden="1" x14ac:dyDescent="0.25">
      <c r="A261" s="215" t="str">
        <f ca="1">'таланты+инициативы0,2672'!A265</f>
        <v>Комплект тонера для цветного принтера Hp</v>
      </c>
      <c r="B261" s="167" t="s">
        <v>84</v>
      </c>
      <c r="C261" s="334"/>
      <c r="D261" s="167">
        <f>PRODUCT(Лист1!G25,$A$212)</f>
        <v>10.992000000000001</v>
      </c>
      <c r="E261" s="321"/>
      <c r="F261" s="250">
        <f t="shared" si="13"/>
        <v>0</v>
      </c>
    </row>
    <row r="262" spans="1:6" hidden="1" x14ac:dyDescent="0.25">
      <c r="A262" s="215" t="str">
        <f ca="1">'таланты+инициативы0,2672'!A266</f>
        <v>Флеш накопители  16 гб</v>
      </c>
      <c r="B262" s="167" t="s">
        <v>84</v>
      </c>
      <c r="C262" s="334"/>
      <c r="D262" s="167">
        <f>PRODUCT(Лист1!G26,$A$212)</f>
        <v>1.8320000000000001</v>
      </c>
      <c r="E262" s="321"/>
      <c r="F262" s="250">
        <f t="shared" si="13"/>
        <v>0</v>
      </c>
    </row>
    <row r="263" spans="1:6" hidden="1" x14ac:dyDescent="0.25">
      <c r="A263" s="215" t="str">
        <f ca="1">'таланты+инициативы0,2672'!A267</f>
        <v>Флеш накопители  64 гб</v>
      </c>
      <c r="B263" s="167" t="s">
        <v>84</v>
      </c>
      <c r="C263" s="334"/>
      <c r="D263" s="167">
        <f>PRODUCT(Лист1!G27,$A$212)</f>
        <v>7.3280000000000003</v>
      </c>
      <c r="E263" s="321"/>
      <c r="F263" s="250">
        <f t="shared" si="13"/>
        <v>0</v>
      </c>
    </row>
    <row r="264" spans="1:6" hidden="1" x14ac:dyDescent="0.25">
      <c r="A264" s="215" t="str">
        <f ca="1">'таланты+инициативы0,2672'!A268</f>
        <v>Обучение персонала</v>
      </c>
      <c r="B264" s="167" t="s">
        <v>84</v>
      </c>
      <c r="C264" s="334"/>
      <c r="D264" s="167">
        <f>PRODUCT(Лист1!G28,$A$212)</f>
        <v>14.656000000000001</v>
      </c>
      <c r="E264" s="321"/>
      <c r="F264" s="250">
        <f t="shared" si="13"/>
        <v>0</v>
      </c>
    </row>
    <row r="265" spans="1:6" hidden="1" x14ac:dyDescent="0.25">
      <c r="A265" s="215" t="str">
        <f ca="1">'таланты+инициативы0,2672'!A269</f>
        <v>Переподготовка</v>
      </c>
      <c r="B265" s="167" t="s">
        <v>84</v>
      </c>
      <c r="C265" s="334"/>
      <c r="D265" s="167">
        <f>PRODUCT(Лист1!G29,$A$212)</f>
        <v>3.6640000000000001</v>
      </c>
      <c r="E265" s="321"/>
      <c r="F265" s="250">
        <f t="shared" si="13"/>
        <v>0</v>
      </c>
    </row>
    <row r="266" spans="1:6" hidden="1" x14ac:dyDescent="0.25">
      <c r="A266" s="215" t="str">
        <f ca="1">'таланты+инициативы0,2672'!A270</f>
        <v>Пиломатериал</v>
      </c>
      <c r="B266" s="167" t="s">
        <v>84</v>
      </c>
      <c r="C266" s="334"/>
      <c r="D266" s="167">
        <f>PRODUCT(Лист1!G30,$A$212)</f>
        <v>3.6640000000000001</v>
      </c>
      <c r="E266" s="321"/>
      <c r="F266" s="250">
        <f t="shared" si="13"/>
        <v>0</v>
      </c>
    </row>
    <row r="267" spans="1:6" hidden="1" x14ac:dyDescent="0.25">
      <c r="A267" s="215" t="str">
        <f ca="1">'таланты+инициативы0,2672'!A271</f>
        <v>Тонеры для картриджей Kyocera</v>
      </c>
      <c r="B267" s="167" t="s">
        <v>84</v>
      </c>
      <c r="C267" s="334"/>
      <c r="D267" s="167">
        <f>PRODUCT(Лист1!G31,$A$212)</f>
        <v>3.6640000000000001</v>
      </c>
      <c r="E267" s="321"/>
      <c r="F267" s="250">
        <f t="shared" si="13"/>
        <v>0</v>
      </c>
    </row>
    <row r="268" spans="1:6" hidden="1" x14ac:dyDescent="0.25">
      <c r="A268" s="215" t="str">
        <f ca="1">'таланты+инициативы0,2672'!A272</f>
        <v>Комплект тонеров для цветного принтера Canon</v>
      </c>
      <c r="B268" s="167" t="s">
        <v>84</v>
      </c>
      <c r="C268" s="334"/>
      <c r="D268" s="167">
        <f>PRODUCT(Лист1!G32,$A$212)</f>
        <v>10.992000000000001</v>
      </c>
      <c r="E268" s="321"/>
      <c r="F268" s="250">
        <f t="shared" si="13"/>
        <v>0</v>
      </c>
    </row>
    <row r="269" spans="1:6" hidden="1" x14ac:dyDescent="0.25">
      <c r="A269" s="215" t="str">
        <f ca="1">'таланты+инициативы0,2672'!A273</f>
        <v>Комплект тонера для цветного принтера Hp</v>
      </c>
      <c r="B269" s="167" t="s">
        <v>84</v>
      </c>
      <c r="C269" s="334"/>
      <c r="D269" s="167">
        <f>PRODUCT(Лист1!G33,$A$212)</f>
        <v>19.4192</v>
      </c>
      <c r="E269" s="321"/>
      <c r="F269" s="250">
        <f t="shared" si="13"/>
        <v>0</v>
      </c>
    </row>
    <row r="270" spans="1:6" hidden="1" x14ac:dyDescent="0.25">
      <c r="A270" s="215" t="str">
        <f ca="1">'таланты+инициативы0,2672'!A274</f>
        <v>Флеш накопители  16 гб</v>
      </c>
      <c r="B270" s="167" t="s">
        <v>84</v>
      </c>
      <c r="C270" s="334"/>
      <c r="D270" s="167">
        <f>PRODUCT(Лист1!G34,$A$212)</f>
        <v>14.656000000000001</v>
      </c>
      <c r="E270" s="321"/>
      <c r="F270" s="250">
        <f t="shared" si="13"/>
        <v>0</v>
      </c>
    </row>
    <row r="271" spans="1:6" hidden="1" x14ac:dyDescent="0.25">
      <c r="A271" s="215" t="str">
        <f ca="1">'таланты+инициативы0,2672'!A275</f>
        <v>Флеш накопители  64 гб</v>
      </c>
      <c r="B271" s="167" t="s">
        <v>84</v>
      </c>
      <c r="C271" s="334"/>
      <c r="D271" s="167">
        <f>PRODUCT(Лист1!G35,$A$212)</f>
        <v>18.32</v>
      </c>
      <c r="E271" s="321"/>
      <c r="F271" s="250">
        <f t="shared" si="13"/>
        <v>0</v>
      </c>
    </row>
    <row r="272" spans="1:6" hidden="1" x14ac:dyDescent="0.25">
      <c r="A272" s="215" t="str">
        <f ca="1">'таланты+инициативы0,2672'!A276</f>
        <v>Обучение персонала</v>
      </c>
      <c r="B272" s="167" t="s">
        <v>84</v>
      </c>
      <c r="C272" s="334"/>
      <c r="D272" s="167">
        <f>PRODUCT(Лист1!G36,$A$212)</f>
        <v>73.28</v>
      </c>
      <c r="E272" s="321"/>
      <c r="F272" s="250">
        <f t="shared" si="13"/>
        <v>0</v>
      </c>
    </row>
    <row r="273" spans="1:6" hidden="1" x14ac:dyDescent="0.25">
      <c r="A273" s="215" t="str">
        <f ca="1">'таланты+инициативы0,2672'!A277</f>
        <v>Переподготовка</v>
      </c>
      <c r="B273" s="167" t="s">
        <v>84</v>
      </c>
      <c r="C273" s="334"/>
      <c r="D273" s="167">
        <f>PRODUCT(Лист1!G37,$A$212)</f>
        <v>25.648</v>
      </c>
      <c r="E273" s="321"/>
      <c r="F273" s="250">
        <f t="shared" si="13"/>
        <v>0</v>
      </c>
    </row>
    <row r="274" spans="1:6" hidden="1" x14ac:dyDescent="0.25">
      <c r="A274" s="215" t="str">
        <f ca="1">'таланты+инициативы0,2672'!A278</f>
        <v>Пиломатериал</v>
      </c>
      <c r="B274" s="167" t="s">
        <v>84</v>
      </c>
      <c r="C274" s="334"/>
      <c r="D274" s="167">
        <f>PRODUCT(Лист1!G38,$A$212)</f>
        <v>3.6640000000000001</v>
      </c>
      <c r="E274" s="321"/>
      <c r="F274" s="250">
        <f t="shared" si="13"/>
        <v>0</v>
      </c>
    </row>
    <row r="275" spans="1:6" hidden="1" x14ac:dyDescent="0.25">
      <c r="A275" s="215" t="str">
        <f ca="1">'таланты+инициативы0,2672'!A279</f>
        <v>Тонеры для картриджей Kyocera</v>
      </c>
      <c r="B275" s="167" t="s">
        <v>84</v>
      </c>
      <c r="C275" s="334"/>
      <c r="D275" s="167">
        <f>PRODUCT(Лист1!G39,$A$212)</f>
        <v>3.6640000000000001</v>
      </c>
      <c r="E275" s="321"/>
      <c r="F275" s="250">
        <f t="shared" si="13"/>
        <v>0</v>
      </c>
    </row>
    <row r="276" spans="1:6" hidden="1" x14ac:dyDescent="0.25">
      <c r="A276" s="215" t="str">
        <f ca="1">'таланты+инициативы0,2672'!A280</f>
        <v>Комплект тонеров для цветного принтера Canon</v>
      </c>
      <c r="B276" s="167" t="s">
        <v>84</v>
      </c>
      <c r="C276" s="334"/>
      <c r="D276" s="167">
        <f>PRODUCT(Лист1!G40,$A$212)</f>
        <v>1099.2</v>
      </c>
      <c r="E276" s="321"/>
      <c r="F276" s="250">
        <f t="shared" ref="F276:F319" si="14">D276*E276</f>
        <v>0</v>
      </c>
    </row>
    <row r="277" spans="1:6" hidden="1" x14ac:dyDescent="0.25">
      <c r="A277" s="215" t="str">
        <f ca="1">'таланты+инициативы0,2672'!A281</f>
        <v>Комплект тонера для цветного принтера Hp</v>
      </c>
      <c r="B277" s="167" t="s">
        <v>84</v>
      </c>
      <c r="C277" s="334"/>
      <c r="D277" s="167">
        <f>PRODUCT(Лист1!G41,$A$212)</f>
        <v>0.3664</v>
      </c>
      <c r="E277" s="321"/>
      <c r="F277" s="250">
        <f t="shared" si="14"/>
        <v>0</v>
      </c>
    </row>
    <row r="278" spans="1:6" hidden="1" x14ac:dyDescent="0.25">
      <c r="A278" s="215" t="str">
        <f ca="1">'таланты+инициативы0,2672'!A282</f>
        <v>Флеш накопители  16 гб</v>
      </c>
      <c r="B278" s="167" t="s">
        <v>84</v>
      </c>
      <c r="C278" s="334"/>
      <c r="D278" s="167">
        <f>PRODUCT(Лист1!G42,$A$212)</f>
        <v>0.3664</v>
      </c>
      <c r="E278" s="321"/>
      <c r="F278" s="250">
        <f t="shared" si="14"/>
        <v>0</v>
      </c>
    </row>
    <row r="279" spans="1:6" hidden="1" x14ac:dyDescent="0.25">
      <c r="A279" s="215" t="str">
        <f ca="1">'таланты+инициативы0,2672'!A283</f>
        <v>Флеш накопители  64 гб</v>
      </c>
      <c r="B279" s="167" t="s">
        <v>84</v>
      </c>
      <c r="C279" s="334"/>
      <c r="D279" s="167">
        <f>PRODUCT(Лист1!G43,$A$212)</f>
        <v>0.3664</v>
      </c>
      <c r="E279" s="321"/>
      <c r="F279" s="250">
        <f t="shared" si="14"/>
        <v>0</v>
      </c>
    </row>
    <row r="280" spans="1:6" hidden="1" x14ac:dyDescent="0.25">
      <c r="A280" s="215" t="str">
        <f ca="1">'таланты+инициативы0,2672'!A284</f>
        <v>Обучение персонала</v>
      </c>
      <c r="B280" s="167" t="s">
        <v>84</v>
      </c>
      <c r="C280" s="334"/>
      <c r="D280" s="167">
        <f>PRODUCT(Лист1!G44,$A$212)</f>
        <v>0.3664</v>
      </c>
      <c r="E280" s="321"/>
      <c r="F280" s="250">
        <f t="shared" si="14"/>
        <v>0</v>
      </c>
    </row>
    <row r="281" spans="1:6" hidden="1" x14ac:dyDescent="0.25">
      <c r="A281" s="215" t="str">
        <f ca="1">'таланты+инициативы0,2672'!A285</f>
        <v>Переподготовка</v>
      </c>
      <c r="B281" s="167" t="s">
        <v>84</v>
      </c>
      <c r="C281" s="334"/>
      <c r="D281" s="167">
        <f>PRODUCT(Лист1!G45,$A$212)</f>
        <v>0.3664</v>
      </c>
      <c r="E281" s="321"/>
      <c r="F281" s="250">
        <f t="shared" si="14"/>
        <v>0</v>
      </c>
    </row>
    <row r="282" spans="1:6" hidden="1" x14ac:dyDescent="0.25">
      <c r="A282" s="215" t="str">
        <f ca="1">'таланты+инициативы0,2672'!A286</f>
        <v>Пиломатериал</v>
      </c>
      <c r="B282" s="167" t="s">
        <v>84</v>
      </c>
      <c r="C282" s="334"/>
      <c r="D282" s="167">
        <f>PRODUCT(Лист1!G46,$A$212)</f>
        <v>0.3664</v>
      </c>
      <c r="E282" s="321"/>
      <c r="F282" s="250">
        <f t="shared" si="14"/>
        <v>0</v>
      </c>
    </row>
    <row r="283" spans="1:6" hidden="1" x14ac:dyDescent="0.25">
      <c r="A283" s="215" t="str">
        <f ca="1">'таланты+инициативы0,2672'!A287</f>
        <v>Тонеры для картриджей Kyocera</v>
      </c>
      <c r="B283" s="167" t="s">
        <v>84</v>
      </c>
      <c r="C283" s="334"/>
      <c r="D283" s="167">
        <f>PRODUCT(Лист1!G47,$A$212)</f>
        <v>0.3664</v>
      </c>
      <c r="E283" s="321"/>
      <c r="F283" s="250">
        <f t="shared" si="14"/>
        <v>0</v>
      </c>
    </row>
    <row r="284" spans="1:6" hidden="1" x14ac:dyDescent="0.25">
      <c r="A284" s="215" t="str">
        <f ca="1">'таланты+инициативы0,2672'!A288</f>
        <v>Комплект тонеров для цветного принтера Canon</v>
      </c>
      <c r="B284" s="167" t="s">
        <v>84</v>
      </c>
      <c r="C284" s="334"/>
      <c r="D284" s="167">
        <f>PRODUCT(Лист1!G48,$A$212)</f>
        <v>0.3664</v>
      </c>
      <c r="E284" s="321"/>
      <c r="F284" s="250">
        <f t="shared" si="14"/>
        <v>0</v>
      </c>
    </row>
    <row r="285" spans="1:6" hidden="1" x14ac:dyDescent="0.25">
      <c r="A285" s="215" t="str">
        <f ca="1">'таланты+инициативы0,2672'!A289</f>
        <v>Комплект тонера для цветного принтера Hp</v>
      </c>
      <c r="B285" s="167" t="s">
        <v>84</v>
      </c>
      <c r="C285" s="334"/>
      <c r="D285" s="167">
        <f>PRODUCT(Лист1!G49,$A$212)</f>
        <v>0.3664</v>
      </c>
      <c r="E285" s="321"/>
      <c r="F285" s="250">
        <f t="shared" si="14"/>
        <v>0</v>
      </c>
    </row>
    <row r="286" spans="1:6" hidden="1" x14ac:dyDescent="0.25">
      <c r="A286" s="215" t="str">
        <f ca="1">'таланты+инициативы0,2672'!A290</f>
        <v>Флеш накопители  16 гб</v>
      </c>
      <c r="B286" s="167" t="s">
        <v>84</v>
      </c>
      <c r="C286" s="334"/>
      <c r="D286" s="167">
        <f>PRODUCT(Лист1!G50,$A$212)</f>
        <v>0.3664</v>
      </c>
      <c r="E286" s="321"/>
      <c r="F286" s="250">
        <f t="shared" si="14"/>
        <v>0</v>
      </c>
    </row>
    <row r="287" spans="1:6" hidden="1" x14ac:dyDescent="0.25">
      <c r="A287" s="215" t="str">
        <f ca="1">'таланты+инициативы0,2672'!A291</f>
        <v>Флеш накопители  64 гб</v>
      </c>
      <c r="B287" s="167" t="s">
        <v>84</v>
      </c>
      <c r="C287" s="334"/>
      <c r="D287" s="167">
        <f>PRODUCT(Лист1!G51,$A$212)</f>
        <v>0.3664</v>
      </c>
      <c r="E287" s="321"/>
      <c r="F287" s="250">
        <f t="shared" si="14"/>
        <v>0</v>
      </c>
    </row>
    <row r="288" spans="1:6" hidden="1" x14ac:dyDescent="0.25">
      <c r="A288" s="215" t="str">
        <f ca="1">'таланты+инициативы0,2672'!A292</f>
        <v>Обучение персонала</v>
      </c>
      <c r="B288" s="167" t="s">
        <v>84</v>
      </c>
      <c r="C288" s="334"/>
      <c r="D288" s="167">
        <f>PRODUCT(Лист1!G52,$A$212)</f>
        <v>0.3664</v>
      </c>
      <c r="E288" s="321"/>
      <c r="F288" s="250">
        <f t="shared" si="14"/>
        <v>0</v>
      </c>
    </row>
    <row r="289" spans="1:6" hidden="1" x14ac:dyDescent="0.25">
      <c r="A289" s="215" t="str">
        <f ca="1">'таланты+инициативы0,2672'!A293</f>
        <v>Переподготовка</v>
      </c>
      <c r="B289" s="167" t="s">
        <v>84</v>
      </c>
      <c r="C289" s="334"/>
      <c r="D289" s="167">
        <f>PRODUCT(Лист1!G53,$A$212)</f>
        <v>0.3664</v>
      </c>
      <c r="E289" s="321"/>
      <c r="F289" s="250">
        <f t="shared" si="14"/>
        <v>0</v>
      </c>
    </row>
    <row r="290" spans="1:6" hidden="1" x14ac:dyDescent="0.25">
      <c r="A290" s="215" t="str">
        <f ca="1">'таланты+инициативы0,2672'!A294</f>
        <v>Пиломатериал</v>
      </c>
      <c r="B290" s="167" t="s">
        <v>84</v>
      </c>
      <c r="C290" s="334"/>
      <c r="D290" s="167">
        <f>PRODUCT(Лист1!G54,$A$212)</f>
        <v>0.3664</v>
      </c>
      <c r="E290" s="321"/>
      <c r="F290" s="250">
        <f t="shared" si="14"/>
        <v>0</v>
      </c>
    </row>
    <row r="291" spans="1:6" hidden="1" x14ac:dyDescent="0.25">
      <c r="A291" s="215" t="str">
        <f ca="1">'таланты+инициативы0,2672'!A295</f>
        <v>Тонеры для картриджей Kyocera</v>
      </c>
      <c r="B291" s="167" t="s">
        <v>84</v>
      </c>
      <c r="C291" s="334"/>
      <c r="D291" s="167">
        <f>PRODUCT(Лист1!G55,$A$212)</f>
        <v>0.3664</v>
      </c>
      <c r="E291" s="321"/>
      <c r="F291" s="250">
        <f t="shared" si="14"/>
        <v>0</v>
      </c>
    </row>
    <row r="292" spans="1:6" hidden="1" x14ac:dyDescent="0.25">
      <c r="A292" s="215" t="str">
        <f ca="1">'таланты+инициативы0,2672'!A296</f>
        <v>Комплект тонеров для цветного принтера Canon</v>
      </c>
      <c r="B292" s="167" t="s">
        <v>84</v>
      </c>
      <c r="C292" s="334"/>
      <c r="D292" s="167">
        <f>PRODUCT(Лист1!G56,$A$212)</f>
        <v>0.3664</v>
      </c>
      <c r="E292" s="321"/>
      <c r="F292" s="250">
        <f t="shared" si="14"/>
        <v>0</v>
      </c>
    </row>
    <row r="293" spans="1:6" hidden="1" x14ac:dyDescent="0.25">
      <c r="A293" s="215" t="str">
        <f ca="1">'таланты+инициативы0,2672'!A297</f>
        <v>Комплект тонера для цветного принтера Hp</v>
      </c>
      <c r="B293" s="167" t="s">
        <v>84</v>
      </c>
      <c r="C293" s="334"/>
      <c r="D293" s="167">
        <f>PRODUCT(Лист1!G57,$A$212)</f>
        <v>0.3664</v>
      </c>
      <c r="E293" s="321"/>
      <c r="F293" s="250">
        <f t="shared" si="14"/>
        <v>0</v>
      </c>
    </row>
    <row r="294" spans="1:6" hidden="1" x14ac:dyDescent="0.25">
      <c r="A294" s="215" t="str">
        <f ca="1">'таланты+инициативы0,2672'!A298</f>
        <v>Флеш накопители  16 гб</v>
      </c>
      <c r="B294" s="167" t="s">
        <v>84</v>
      </c>
      <c r="C294" s="334"/>
      <c r="D294" s="167">
        <f>PRODUCT(Лист1!G58,$A$212)</f>
        <v>0.3664</v>
      </c>
      <c r="E294" s="321"/>
      <c r="F294" s="250">
        <f t="shared" si="14"/>
        <v>0</v>
      </c>
    </row>
    <row r="295" spans="1:6" hidden="1" x14ac:dyDescent="0.25">
      <c r="A295" s="215" t="str">
        <f ca="1">'таланты+инициативы0,2672'!A299</f>
        <v>Флеш накопители  64 гб</v>
      </c>
      <c r="B295" s="167" t="s">
        <v>84</v>
      </c>
      <c r="C295" s="334"/>
      <c r="D295" s="167">
        <f>PRODUCT(Лист1!G59,$A$212)</f>
        <v>0.3664</v>
      </c>
      <c r="E295" s="321"/>
      <c r="F295" s="250">
        <f t="shared" si="14"/>
        <v>0</v>
      </c>
    </row>
    <row r="296" spans="1:6" hidden="1" x14ac:dyDescent="0.25">
      <c r="A296" s="215" t="str">
        <f ca="1">'таланты+инициативы0,2672'!A300</f>
        <v>Обучение персонала</v>
      </c>
      <c r="B296" s="167" t="s">
        <v>84</v>
      </c>
      <c r="C296" s="334"/>
      <c r="D296" s="167">
        <f>PRODUCT(Лист1!G60,$A$212)</f>
        <v>0.3664</v>
      </c>
      <c r="E296" s="321"/>
      <c r="F296" s="250">
        <f t="shared" si="14"/>
        <v>0</v>
      </c>
    </row>
    <row r="297" spans="1:6" hidden="1" x14ac:dyDescent="0.25">
      <c r="A297" s="215" t="str">
        <f ca="1">'таланты+инициативы0,2672'!A301</f>
        <v>Переподготовка</v>
      </c>
      <c r="B297" s="167" t="s">
        <v>84</v>
      </c>
      <c r="C297" s="334"/>
      <c r="D297" s="167">
        <f>PRODUCT(Лист1!G61,$A$212)</f>
        <v>0.3664</v>
      </c>
      <c r="E297" s="321"/>
      <c r="F297" s="250">
        <f t="shared" si="14"/>
        <v>0</v>
      </c>
    </row>
    <row r="298" spans="1:6" hidden="1" x14ac:dyDescent="0.25">
      <c r="A298" s="215" t="str">
        <f ca="1">'таланты+инициативы0,2672'!A302</f>
        <v>Пиломатериал</v>
      </c>
      <c r="B298" s="167" t="s">
        <v>84</v>
      </c>
      <c r="C298" s="334"/>
      <c r="D298" s="167">
        <f>PRODUCT(Лист1!G62,$A$212)</f>
        <v>0.3664</v>
      </c>
      <c r="E298" s="321"/>
      <c r="F298" s="250">
        <f t="shared" si="14"/>
        <v>0</v>
      </c>
    </row>
    <row r="299" spans="1:6" hidden="1" x14ac:dyDescent="0.25">
      <c r="A299" s="215" t="str">
        <f ca="1">'таланты+инициативы0,2672'!A303</f>
        <v>Тонеры для картриджей Kyocera</v>
      </c>
      <c r="B299" s="167" t="s">
        <v>84</v>
      </c>
      <c r="C299" s="334"/>
      <c r="D299" s="167">
        <f>PRODUCT(Лист1!G63,$A$212)</f>
        <v>0.3664</v>
      </c>
      <c r="E299" s="321"/>
      <c r="F299" s="250">
        <f t="shared" si="14"/>
        <v>0</v>
      </c>
    </row>
    <row r="300" spans="1:6" hidden="1" x14ac:dyDescent="0.25">
      <c r="A300" s="215" t="str">
        <f ca="1">'таланты+инициативы0,2672'!A304</f>
        <v>Комплект тонеров для цветного принтера Canon</v>
      </c>
      <c r="B300" s="167" t="s">
        <v>84</v>
      </c>
      <c r="C300" s="334"/>
      <c r="D300" s="167">
        <f>PRODUCT(Лист1!G64,$A$212)</f>
        <v>0.3664</v>
      </c>
      <c r="E300" s="321"/>
      <c r="F300" s="250">
        <f t="shared" si="14"/>
        <v>0</v>
      </c>
    </row>
    <row r="301" spans="1:6" hidden="1" x14ac:dyDescent="0.25">
      <c r="A301" s="215" t="str">
        <f ca="1">'таланты+инициативы0,2672'!A305</f>
        <v>Комплект тонера для цветного принтера Hp</v>
      </c>
      <c r="B301" s="167" t="s">
        <v>84</v>
      </c>
      <c r="C301" s="334"/>
      <c r="D301" s="167">
        <f>PRODUCT(Лист1!G65,$A$212)</f>
        <v>0.3664</v>
      </c>
      <c r="E301" s="321"/>
      <c r="F301" s="250">
        <f t="shared" si="14"/>
        <v>0</v>
      </c>
    </row>
    <row r="302" spans="1:6" hidden="1" x14ac:dyDescent="0.25">
      <c r="A302" s="215" t="str">
        <f ca="1">'таланты+инициативы0,2672'!A306</f>
        <v>Флеш накопители  16 гб</v>
      </c>
      <c r="B302" s="167" t="s">
        <v>84</v>
      </c>
      <c r="C302" s="334"/>
      <c r="D302" s="167">
        <f>PRODUCT(Лист1!G66,$A$212)</f>
        <v>0.3664</v>
      </c>
      <c r="E302" s="321"/>
      <c r="F302" s="250">
        <f t="shared" si="14"/>
        <v>0</v>
      </c>
    </row>
    <row r="303" spans="1:6" hidden="1" x14ac:dyDescent="0.25">
      <c r="A303" s="215" t="str">
        <f ca="1">'таланты+инициативы0,2672'!A307</f>
        <v>Флеш накопители  64 гб</v>
      </c>
      <c r="B303" s="167" t="s">
        <v>84</v>
      </c>
      <c r="C303" s="334"/>
      <c r="D303" s="167">
        <f>PRODUCT(Лист1!G67,$A$212)</f>
        <v>0.3664</v>
      </c>
      <c r="E303" s="321"/>
      <c r="F303" s="250">
        <f t="shared" si="14"/>
        <v>0</v>
      </c>
    </row>
    <row r="304" spans="1:6" hidden="1" x14ac:dyDescent="0.25">
      <c r="A304" s="215" t="str">
        <f ca="1">'таланты+инициативы0,2672'!A308</f>
        <v>Обучение персонала</v>
      </c>
      <c r="B304" s="167" t="s">
        <v>84</v>
      </c>
      <c r="C304" s="334"/>
      <c r="D304" s="167">
        <f>PRODUCT(Лист1!G68,$A$212)</f>
        <v>0.3664</v>
      </c>
      <c r="E304" s="321"/>
      <c r="F304" s="250">
        <f t="shared" si="14"/>
        <v>0</v>
      </c>
    </row>
    <row r="305" spans="1:6" hidden="1" x14ac:dyDescent="0.25">
      <c r="A305" s="215" t="str">
        <f ca="1">'таланты+инициативы0,2672'!A309</f>
        <v>Переподготовка</v>
      </c>
      <c r="B305" s="167" t="s">
        <v>84</v>
      </c>
      <c r="C305" s="334"/>
      <c r="D305" s="167">
        <f>PRODUCT(Лист1!G69,$A$212)</f>
        <v>0.3664</v>
      </c>
      <c r="E305" s="321"/>
      <c r="F305" s="250">
        <f t="shared" si="14"/>
        <v>0</v>
      </c>
    </row>
    <row r="306" spans="1:6" hidden="1" x14ac:dyDescent="0.25">
      <c r="A306" s="215" t="str">
        <f ca="1">'таланты+инициативы0,2672'!A310</f>
        <v>Пиломатериал</v>
      </c>
      <c r="B306" s="167" t="s">
        <v>84</v>
      </c>
      <c r="C306" s="334"/>
      <c r="D306" s="167">
        <f>PRODUCT(Лист1!G70,$A$212)</f>
        <v>0.3664</v>
      </c>
      <c r="E306" s="321"/>
      <c r="F306" s="250">
        <f t="shared" si="14"/>
        <v>0</v>
      </c>
    </row>
    <row r="307" spans="1:6" hidden="1" x14ac:dyDescent="0.25">
      <c r="A307" s="215" t="str">
        <f ca="1">'таланты+инициативы0,2672'!A311</f>
        <v>Тонеры для картриджей Kyocera</v>
      </c>
      <c r="B307" s="167" t="s">
        <v>84</v>
      </c>
      <c r="C307" s="334"/>
      <c r="D307" s="167">
        <f>PRODUCT(Лист1!G71,$A$212)</f>
        <v>0.3664</v>
      </c>
      <c r="E307" s="321"/>
      <c r="F307" s="250">
        <f t="shared" si="14"/>
        <v>0</v>
      </c>
    </row>
    <row r="308" spans="1:6" hidden="1" x14ac:dyDescent="0.25">
      <c r="A308" s="215" t="str">
        <f ca="1">'таланты+инициативы0,2672'!A312</f>
        <v>Комплект тонеров для цветного принтера Canon</v>
      </c>
      <c r="B308" s="167" t="s">
        <v>84</v>
      </c>
      <c r="C308" s="334"/>
      <c r="D308" s="167">
        <f>PRODUCT(Лист1!G72,$A$212)</f>
        <v>0.3664</v>
      </c>
      <c r="E308" s="321"/>
      <c r="F308" s="250">
        <f t="shared" si="14"/>
        <v>0</v>
      </c>
    </row>
    <row r="309" spans="1:6" hidden="1" x14ac:dyDescent="0.25">
      <c r="A309" s="215" t="str">
        <f ca="1">'таланты+инициативы0,2672'!A313</f>
        <v>Комплект тонера для цветного принтера Hp</v>
      </c>
      <c r="B309" s="167" t="s">
        <v>84</v>
      </c>
      <c r="C309" s="334"/>
      <c r="D309" s="167">
        <f>PRODUCT(Лист1!G73,$A$212)</f>
        <v>0.3664</v>
      </c>
      <c r="E309" s="321"/>
      <c r="F309" s="250">
        <f t="shared" si="14"/>
        <v>0</v>
      </c>
    </row>
    <row r="310" spans="1:6" hidden="1" x14ac:dyDescent="0.25">
      <c r="A310" s="215" t="str">
        <f ca="1">'таланты+инициативы0,2672'!A314</f>
        <v>Флеш накопители  16 гб</v>
      </c>
      <c r="B310" s="167" t="s">
        <v>84</v>
      </c>
      <c r="C310" s="334"/>
      <c r="D310" s="167">
        <f>PRODUCT(Лист1!G74,$A$212)</f>
        <v>0.3664</v>
      </c>
      <c r="E310" s="321"/>
      <c r="F310" s="250">
        <f t="shared" si="14"/>
        <v>0</v>
      </c>
    </row>
    <row r="311" spans="1:6" hidden="1" x14ac:dyDescent="0.25">
      <c r="A311" s="215" t="str">
        <f ca="1">'таланты+инициативы0,2672'!A315</f>
        <v>Флеш накопители  64 гб</v>
      </c>
      <c r="B311" s="167" t="s">
        <v>84</v>
      </c>
      <c r="C311" s="334"/>
      <c r="D311" s="167">
        <f>PRODUCT(Лист1!G75,$A$212)</f>
        <v>0.3664</v>
      </c>
      <c r="E311" s="321"/>
      <c r="F311" s="250">
        <f t="shared" si="14"/>
        <v>0</v>
      </c>
    </row>
    <row r="312" spans="1:6" hidden="1" x14ac:dyDescent="0.25">
      <c r="A312" s="215" t="str">
        <f ca="1">'таланты+инициативы0,2672'!A316</f>
        <v>Обучение персонала</v>
      </c>
      <c r="B312" s="167" t="s">
        <v>84</v>
      </c>
      <c r="C312" s="334"/>
      <c r="D312" s="167">
        <f>PRODUCT(Лист1!G76,$A$212)</f>
        <v>0.3664</v>
      </c>
      <c r="E312" s="321"/>
      <c r="F312" s="250">
        <f t="shared" si="14"/>
        <v>0</v>
      </c>
    </row>
    <row r="313" spans="1:6" hidden="1" x14ac:dyDescent="0.25">
      <c r="A313" s="215" t="str">
        <f ca="1">'таланты+инициативы0,2672'!A317</f>
        <v>Переподготовка</v>
      </c>
      <c r="B313" s="167" t="s">
        <v>84</v>
      </c>
      <c r="C313" s="334"/>
      <c r="D313" s="167">
        <f>PRODUCT(Лист1!G77,$A$212)</f>
        <v>0.3664</v>
      </c>
      <c r="E313" s="321"/>
      <c r="F313" s="250">
        <f t="shared" si="14"/>
        <v>0</v>
      </c>
    </row>
    <row r="314" spans="1:6" hidden="1" x14ac:dyDescent="0.25">
      <c r="A314" s="215" t="str">
        <f ca="1">'таланты+инициативы0,2672'!A318</f>
        <v>Пиломатериал</v>
      </c>
      <c r="B314" s="167" t="s">
        <v>84</v>
      </c>
      <c r="C314" s="334"/>
      <c r="D314" s="167">
        <f>PRODUCT(Лист1!G78,$A$212)</f>
        <v>0.3664</v>
      </c>
      <c r="E314" s="321"/>
      <c r="F314" s="250">
        <f t="shared" si="14"/>
        <v>0</v>
      </c>
    </row>
    <row r="315" spans="1:6" hidden="1" x14ac:dyDescent="0.25">
      <c r="A315" s="215" t="str">
        <f ca="1">'таланты+инициативы0,2672'!A319</f>
        <v>Тонеры для картриджей Kyocera</v>
      </c>
      <c r="B315" s="167" t="s">
        <v>84</v>
      </c>
      <c r="C315" s="334"/>
      <c r="D315" s="167">
        <f>PRODUCT(Лист1!G79,$A$212)</f>
        <v>0.3664</v>
      </c>
      <c r="E315" s="321"/>
      <c r="F315" s="250">
        <f t="shared" si="14"/>
        <v>0</v>
      </c>
    </row>
    <row r="316" spans="1:6" hidden="1" x14ac:dyDescent="0.25">
      <c r="A316" s="215" t="str">
        <f ca="1">'таланты+инициативы0,2672'!A320</f>
        <v>Комплект тонеров для цветного принтера Canon</v>
      </c>
      <c r="B316" s="167" t="s">
        <v>84</v>
      </c>
      <c r="C316" s="334"/>
      <c r="D316" s="167">
        <f>PRODUCT(Лист1!G80,$A$212)</f>
        <v>0.3664</v>
      </c>
      <c r="E316" s="321"/>
      <c r="F316" s="250">
        <f t="shared" si="14"/>
        <v>0</v>
      </c>
    </row>
    <row r="317" spans="1:6" hidden="1" x14ac:dyDescent="0.25">
      <c r="A317" s="215" t="str">
        <f ca="1">'таланты+инициативы0,2672'!A321</f>
        <v>Комплект тонера для цветного принтера Hp</v>
      </c>
      <c r="B317" s="167" t="s">
        <v>84</v>
      </c>
      <c r="C317" s="334"/>
      <c r="D317" s="167">
        <f>PRODUCT(Лист1!G81,$A$212)</f>
        <v>0.3664</v>
      </c>
      <c r="E317" s="321"/>
      <c r="F317" s="250">
        <f t="shared" si="14"/>
        <v>0</v>
      </c>
    </row>
    <row r="318" spans="1:6" hidden="1" x14ac:dyDescent="0.25">
      <c r="A318" s="215" t="str">
        <f ca="1">'таланты+инициативы0,2672'!A322</f>
        <v>Флеш накопители  16 гб</v>
      </c>
      <c r="B318" s="167" t="s">
        <v>84</v>
      </c>
      <c r="C318" s="334"/>
      <c r="D318" s="167">
        <f>PRODUCT(Лист1!G82,$A$212)</f>
        <v>0.3664</v>
      </c>
      <c r="E318" s="321"/>
      <c r="F318" s="250">
        <f t="shared" si="14"/>
        <v>0</v>
      </c>
    </row>
    <row r="319" spans="1:6" hidden="1" x14ac:dyDescent="0.25">
      <c r="A319" s="215" t="str">
        <f ca="1">'таланты+инициативы0,2672'!A323</f>
        <v>Флеш накопители  64 гб</v>
      </c>
      <c r="B319" s="167" t="s">
        <v>84</v>
      </c>
      <c r="C319" s="334"/>
      <c r="D319" s="167">
        <f>PRODUCT(Лист1!G83,$A$212)</f>
        <v>0.3664</v>
      </c>
      <c r="E319" s="321"/>
      <c r="F319" s="250">
        <f t="shared" si="14"/>
        <v>0</v>
      </c>
    </row>
    <row r="320" spans="1:6" hidden="1" x14ac:dyDescent="0.25">
      <c r="A320" s="215" t="str">
        <f ca="1">'таланты+инициативы0,2672'!A324</f>
        <v>Обучение персонала</v>
      </c>
      <c r="B320" s="167" t="s">
        <v>84</v>
      </c>
      <c r="C320" s="334"/>
      <c r="D320" s="167">
        <f>PRODUCT(Лист1!G84,$A$212)</f>
        <v>0.3664</v>
      </c>
      <c r="E320" s="321"/>
      <c r="F320" s="250">
        <f t="shared" ref="F320:F383" si="15">D320*E320</f>
        <v>0</v>
      </c>
    </row>
    <row r="321" spans="1:6" hidden="1" x14ac:dyDescent="0.25">
      <c r="A321" s="215" t="str">
        <f ca="1">'таланты+инициативы0,2672'!A325</f>
        <v>Переподготовка</v>
      </c>
      <c r="B321" s="167" t="s">
        <v>84</v>
      </c>
      <c r="C321" s="334"/>
      <c r="D321" s="167">
        <f>PRODUCT(Лист1!G85,$A$212)</f>
        <v>0.3664</v>
      </c>
      <c r="E321" s="321"/>
      <c r="F321" s="250">
        <f t="shared" si="15"/>
        <v>0</v>
      </c>
    </row>
    <row r="322" spans="1:6" hidden="1" x14ac:dyDescent="0.25">
      <c r="A322" s="215" t="str">
        <f ca="1">'таланты+инициативы0,2672'!A326</f>
        <v>Пиломатериал</v>
      </c>
      <c r="B322" s="167" t="s">
        <v>84</v>
      </c>
      <c r="C322" s="334"/>
      <c r="D322" s="167">
        <f>PRODUCT(Лист1!G86,$A$212)</f>
        <v>0.3664</v>
      </c>
      <c r="E322" s="321"/>
      <c r="F322" s="250">
        <f t="shared" si="15"/>
        <v>0</v>
      </c>
    </row>
    <row r="323" spans="1:6" hidden="1" x14ac:dyDescent="0.25">
      <c r="A323" s="215" t="str">
        <f ca="1">'таланты+инициативы0,2672'!A327</f>
        <v>Тонеры для картриджей Kyocera</v>
      </c>
      <c r="B323" s="167" t="s">
        <v>84</v>
      </c>
      <c r="C323" s="334"/>
      <c r="D323" s="167">
        <f>PRODUCT(Лист1!G87,$A$212)</f>
        <v>0.3664</v>
      </c>
      <c r="E323" s="321"/>
      <c r="F323" s="250">
        <f t="shared" si="15"/>
        <v>0</v>
      </c>
    </row>
    <row r="324" spans="1:6" hidden="1" x14ac:dyDescent="0.25">
      <c r="A324" s="215" t="str">
        <f ca="1">'таланты+инициативы0,2672'!A328</f>
        <v>Комплект тонеров для цветного принтера Canon</v>
      </c>
      <c r="B324" s="167" t="s">
        <v>84</v>
      </c>
      <c r="C324" s="334"/>
      <c r="D324" s="167">
        <f>PRODUCT(Лист1!G88,$A$212)</f>
        <v>0.3664</v>
      </c>
      <c r="E324" s="321"/>
      <c r="F324" s="250">
        <f t="shared" si="15"/>
        <v>0</v>
      </c>
    </row>
    <row r="325" spans="1:6" hidden="1" x14ac:dyDescent="0.25">
      <c r="A325" s="215" t="str">
        <f ca="1">'таланты+инициативы0,2672'!A329</f>
        <v>Комплект тонера для цветного принтера Hp</v>
      </c>
      <c r="B325" s="167" t="s">
        <v>84</v>
      </c>
      <c r="C325" s="334"/>
      <c r="D325" s="167">
        <f>PRODUCT(Лист1!G89,$A$212)</f>
        <v>0.3664</v>
      </c>
      <c r="E325" s="321"/>
      <c r="F325" s="250">
        <f t="shared" si="15"/>
        <v>0</v>
      </c>
    </row>
    <row r="326" spans="1:6" hidden="1" x14ac:dyDescent="0.25">
      <c r="A326" s="215" t="str">
        <f ca="1">'таланты+инициативы0,2672'!A330</f>
        <v>Флеш накопители  16 гб</v>
      </c>
      <c r="B326" s="167" t="s">
        <v>84</v>
      </c>
      <c r="C326" s="334"/>
      <c r="D326" s="167">
        <f>PRODUCT(Лист1!G90,$A$212)</f>
        <v>0.3664</v>
      </c>
      <c r="E326" s="321"/>
      <c r="F326" s="250">
        <f t="shared" si="15"/>
        <v>0</v>
      </c>
    </row>
    <row r="327" spans="1:6" hidden="1" x14ac:dyDescent="0.25">
      <c r="A327" s="215" t="str">
        <f ca="1">'таланты+инициативы0,2672'!A331</f>
        <v>Флеш накопители  64 гб</v>
      </c>
      <c r="B327" s="167" t="s">
        <v>84</v>
      </c>
      <c r="C327" s="334"/>
      <c r="D327" s="167">
        <f>PRODUCT(Лист1!G91,$A$212)</f>
        <v>0.3664</v>
      </c>
      <c r="E327" s="321"/>
      <c r="F327" s="250">
        <f t="shared" si="15"/>
        <v>0</v>
      </c>
    </row>
    <row r="328" spans="1:6" hidden="1" x14ac:dyDescent="0.25">
      <c r="A328" s="215" t="str">
        <f ca="1">'таланты+инициативы0,2672'!A332</f>
        <v>Обучение персонала</v>
      </c>
      <c r="B328" s="167" t="s">
        <v>84</v>
      </c>
      <c r="C328" s="334"/>
      <c r="D328" s="167">
        <f>PRODUCT(Лист1!G92,$A$212)</f>
        <v>0.3664</v>
      </c>
      <c r="E328" s="321"/>
      <c r="F328" s="250">
        <f t="shared" si="15"/>
        <v>0</v>
      </c>
    </row>
    <row r="329" spans="1:6" hidden="1" x14ac:dyDescent="0.25">
      <c r="A329" s="215" t="str">
        <f ca="1">'таланты+инициативы0,2672'!A333</f>
        <v>Переподготовка</v>
      </c>
      <c r="B329" s="167" t="s">
        <v>84</v>
      </c>
      <c r="C329" s="334"/>
      <c r="D329" s="167">
        <f>PRODUCT(Лист1!G93,$A$212)</f>
        <v>0.3664</v>
      </c>
      <c r="E329" s="321">
        <f>Лист1!H93</f>
        <v>0</v>
      </c>
      <c r="F329" s="250">
        <f t="shared" si="15"/>
        <v>0</v>
      </c>
    </row>
    <row r="330" spans="1:6" hidden="1" x14ac:dyDescent="0.25">
      <c r="A330" s="215" t="str">
        <f ca="1">'таланты+инициативы0,2672'!A334</f>
        <v>Пиломатериал</v>
      </c>
      <c r="B330" s="167" t="s">
        <v>84</v>
      </c>
      <c r="C330" s="334"/>
      <c r="D330" s="167">
        <f>PRODUCT(Лист1!G94,$A$212)</f>
        <v>0.3664</v>
      </c>
      <c r="E330" s="321">
        <f>Лист1!H94</f>
        <v>0</v>
      </c>
      <c r="F330" s="250">
        <f t="shared" si="15"/>
        <v>0</v>
      </c>
    </row>
    <row r="331" spans="1:6" hidden="1" x14ac:dyDescent="0.25">
      <c r="A331" s="215" t="str">
        <f ca="1">'таланты+инициативы0,2672'!A335</f>
        <v>Тонеры для картриджей Kyocera</v>
      </c>
      <c r="B331" s="167" t="s">
        <v>84</v>
      </c>
      <c r="C331" s="334"/>
      <c r="D331" s="167">
        <f>PRODUCT(Лист1!G95,$A$212)</f>
        <v>0.3664</v>
      </c>
      <c r="E331" s="321">
        <f>Лист1!H95</f>
        <v>0</v>
      </c>
      <c r="F331" s="250">
        <f t="shared" si="15"/>
        <v>0</v>
      </c>
    </row>
    <row r="332" spans="1:6" hidden="1" x14ac:dyDescent="0.25">
      <c r="A332" s="215" t="str">
        <f ca="1">'таланты+инициативы0,2672'!A336</f>
        <v>Комплект тонеров для цветного принтера Canon</v>
      </c>
      <c r="B332" s="167" t="s">
        <v>84</v>
      </c>
      <c r="C332" s="334"/>
      <c r="D332" s="167">
        <f>PRODUCT(Лист1!G96,$A$212)</f>
        <v>0.3664</v>
      </c>
      <c r="E332" s="321">
        <f>Лист1!H96</f>
        <v>0</v>
      </c>
      <c r="F332" s="250">
        <f t="shared" si="15"/>
        <v>0</v>
      </c>
    </row>
    <row r="333" spans="1:6" hidden="1" x14ac:dyDescent="0.25">
      <c r="A333" s="215" t="str">
        <f ca="1">'таланты+инициативы0,2672'!A337</f>
        <v>Комплект тонера для цветного принтера Hp</v>
      </c>
      <c r="B333" s="167" t="s">
        <v>84</v>
      </c>
      <c r="C333" s="334"/>
      <c r="D333" s="167">
        <f>PRODUCT(Лист1!G97,$A$212)</f>
        <v>0.3664</v>
      </c>
      <c r="E333" s="321">
        <f>Лист1!H97</f>
        <v>0</v>
      </c>
      <c r="F333" s="250">
        <f t="shared" si="15"/>
        <v>0</v>
      </c>
    </row>
    <row r="334" spans="1:6" hidden="1" x14ac:dyDescent="0.25">
      <c r="A334" s="215" t="str">
        <f ca="1">'таланты+инициативы0,2672'!A338</f>
        <v>Флеш накопители  16 гб</v>
      </c>
      <c r="B334" s="167" t="s">
        <v>84</v>
      </c>
      <c r="C334" s="334"/>
      <c r="D334" s="167">
        <f>PRODUCT(Лист1!G98,$A$212)</f>
        <v>0.3664</v>
      </c>
      <c r="E334" s="321">
        <f>Лист1!H98</f>
        <v>0</v>
      </c>
      <c r="F334" s="250">
        <f t="shared" si="15"/>
        <v>0</v>
      </c>
    </row>
    <row r="335" spans="1:6" hidden="1" x14ac:dyDescent="0.25">
      <c r="A335" s="215" t="str">
        <f ca="1">'таланты+инициативы0,2672'!A339</f>
        <v>Флеш накопители  64 гб</v>
      </c>
      <c r="B335" s="167" t="s">
        <v>84</v>
      </c>
      <c r="C335" s="334"/>
      <c r="D335" s="167">
        <f>PRODUCT(Лист1!G99,$A$212)</f>
        <v>0.3664</v>
      </c>
      <c r="E335" s="321">
        <f>Лист1!H99</f>
        <v>0</v>
      </c>
      <c r="F335" s="250">
        <f t="shared" si="15"/>
        <v>0</v>
      </c>
    </row>
    <row r="336" spans="1:6" hidden="1" x14ac:dyDescent="0.25">
      <c r="A336" s="215" t="str">
        <f ca="1">'таланты+инициативы0,2672'!A340</f>
        <v>Обучение персонала</v>
      </c>
      <c r="B336" s="167" t="s">
        <v>84</v>
      </c>
      <c r="C336" s="334"/>
      <c r="D336" s="167">
        <f>PRODUCT(Лист1!G100,$A$212)</f>
        <v>0.3664</v>
      </c>
      <c r="E336" s="321">
        <f>Лист1!H100</f>
        <v>0</v>
      </c>
      <c r="F336" s="250">
        <f t="shared" si="15"/>
        <v>0</v>
      </c>
    </row>
    <row r="337" spans="1:6" hidden="1" x14ac:dyDescent="0.25">
      <c r="A337" s="215" t="str">
        <f ca="1">'таланты+инициативы0,2672'!A341</f>
        <v>Переподготовка</v>
      </c>
      <c r="B337" s="167" t="s">
        <v>84</v>
      </c>
      <c r="C337" s="334"/>
      <c r="D337" s="167">
        <f>PRODUCT(Лист1!G101,$A$212)</f>
        <v>0.3664</v>
      </c>
      <c r="E337" s="321">
        <f>Лист1!H101</f>
        <v>0</v>
      </c>
      <c r="F337" s="250">
        <f t="shared" si="15"/>
        <v>0</v>
      </c>
    </row>
    <row r="338" spans="1:6" hidden="1" x14ac:dyDescent="0.25">
      <c r="A338" s="215" t="str">
        <f ca="1">'таланты+инициативы0,2672'!A342</f>
        <v>Пиломатериал</v>
      </c>
      <c r="B338" s="167" t="s">
        <v>84</v>
      </c>
      <c r="C338" s="334"/>
      <c r="D338" s="167">
        <f>PRODUCT(Лист1!G102,$A$212)</f>
        <v>0.3664</v>
      </c>
      <c r="E338" s="321">
        <f>Лист1!H102</f>
        <v>0</v>
      </c>
      <c r="F338" s="250">
        <f t="shared" si="15"/>
        <v>0</v>
      </c>
    </row>
    <row r="339" spans="1:6" hidden="1" x14ac:dyDescent="0.25">
      <c r="A339" s="215" t="str">
        <f ca="1">'таланты+инициативы0,2672'!A343</f>
        <v>Тонеры для картриджей Kyocera</v>
      </c>
      <c r="B339" s="167" t="s">
        <v>84</v>
      </c>
      <c r="C339" s="334"/>
      <c r="D339" s="167">
        <f>PRODUCT(Лист1!G103,$A$212)</f>
        <v>0.3664</v>
      </c>
      <c r="E339" s="321">
        <f>Лист1!H103</f>
        <v>0</v>
      </c>
      <c r="F339" s="250">
        <f t="shared" si="15"/>
        <v>0</v>
      </c>
    </row>
    <row r="340" spans="1:6" hidden="1" x14ac:dyDescent="0.25">
      <c r="A340" s="215" t="str">
        <f ca="1">'таланты+инициативы0,2672'!A344</f>
        <v>Комплект тонеров для цветного принтера Canon</v>
      </c>
      <c r="B340" s="167" t="s">
        <v>84</v>
      </c>
      <c r="C340" s="334"/>
      <c r="D340" s="167">
        <f>PRODUCT(Лист1!G104,$A$212)</f>
        <v>0.3664</v>
      </c>
      <c r="E340" s="321">
        <f>Лист1!H104</f>
        <v>0</v>
      </c>
      <c r="F340" s="250">
        <f t="shared" si="15"/>
        <v>0</v>
      </c>
    </row>
    <row r="341" spans="1:6" hidden="1" x14ac:dyDescent="0.25">
      <c r="A341" s="215" t="str">
        <f ca="1">'таланты+инициативы0,2672'!A345</f>
        <v>Комплект тонера для цветного принтера Hp</v>
      </c>
      <c r="B341" s="167" t="s">
        <v>84</v>
      </c>
      <c r="C341" s="334"/>
      <c r="D341" s="167">
        <f>PRODUCT(Лист1!G105,$A$212)</f>
        <v>0.3664</v>
      </c>
      <c r="E341" s="321">
        <f>Лист1!H105</f>
        <v>0</v>
      </c>
      <c r="F341" s="250">
        <f t="shared" si="15"/>
        <v>0</v>
      </c>
    </row>
    <row r="342" spans="1:6" hidden="1" x14ac:dyDescent="0.25">
      <c r="A342" s="215" t="str">
        <f ca="1">'таланты+инициативы0,2672'!A346</f>
        <v>Флеш накопители  16 гб</v>
      </c>
      <c r="B342" s="167" t="s">
        <v>84</v>
      </c>
      <c r="C342" s="334"/>
      <c r="D342" s="167">
        <f>PRODUCT(Лист1!G106,$A$212)</f>
        <v>0.3664</v>
      </c>
      <c r="E342" s="321">
        <f>Лист1!H106</f>
        <v>0</v>
      </c>
      <c r="F342" s="250">
        <f t="shared" si="15"/>
        <v>0</v>
      </c>
    </row>
    <row r="343" spans="1:6" hidden="1" x14ac:dyDescent="0.25">
      <c r="A343" s="215" t="str">
        <f ca="1">'таланты+инициативы0,2672'!A347</f>
        <v>Флеш накопители  64 гб</v>
      </c>
      <c r="B343" s="167" t="s">
        <v>84</v>
      </c>
      <c r="C343" s="334"/>
      <c r="D343" s="167">
        <f>PRODUCT(Лист1!G107,$A$212)</f>
        <v>0.3664</v>
      </c>
      <c r="E343" s="321">
        <f>Лист1!H107</f>
        <v>0</v>
      </c>
      <c r="F343" s="250">
        <f t="shared" si="15"/>
        <v>0</v>
      </c>
    </row>
    <row r="344" spans="1:6" hidden="1" x14ac:dyDescent="0.25">
      <c r="A344" s="215" t="str">
        <f ca="1">'таланты+инициативы0,2672'!A348</f>
        <v>Обучение персонала</v>
      </c>
      <c r="B344" s="167" t="s">
        <v>84</v>
      </c>
      <c r="C344" s="334"/>
      <c r="D344" s="167">
        <f>PRODUCT(Лист1!G108,$A$212)</f>
        <v>0.3664</v>
      </c>
      <c r="E344" s="321">
        <f>Лист1!H108</f>
        <v>0</v>
      </c>
      <c r="F344" s="250">
        <f t="shared" si="15"/>
        <v>0</v>
      </c>
    </row>
    <row r="345" spans="1:6" hidden="1" x14ac:dyDescent="0.25">
      <c r="A345" s="215" t="str">
        <f ca="1">'таланты+инициативы0,2672'!A349</f>
        <v>Переподготовка</v>
      </c>
      <c r="B345" s="167" t="s">
        <v>84</v>
      </c>
      <c r="C345" s="334"/>
      <c r="D345" s="167">
        <f>PRODUCT(Лист1!G109,$A$212)</f>
        <v>0.3664</v>
      </c>
      <c r="E345" s="321">
        <f>Лист1!H109</f>
        <v>0</v>
      </c>
      <c r="F345" s="250">
        <f t="shared" si="15"/>
        <v>0</v>
      </c>
    </row>
    <row r="346" spans="1:6" hidden="1" x14ac:dyDescent="0.25">
      <c r="A346" s="215" t="str">
        <f ca="1">'таланты+инициативы0,2672'!A350</f>
        <v>Пиломатериал</v>
      </c>
      <c r="B346" s="167" t="s">
        <v>84</v>
      </c>
      <c r="C346" s="334"/>
      <c r="D346" s="167">
        <f>PRODUCT(Лист1!G110,$A$212)</f>
        <v>0.3664</v>
      </c>
      <c r="E346" s="321">
        <f>Лист1!H110</f>
        <v>0</v>
      </c>
      <c r="F346" s="250">
        <f t="shared" si="15"/>
        <v>0</v>
      </c>
    </row>
    <row r="347" spans="1:6" hidden="1" x14ac:dyDescent="0.25">
      <c r="A347" s="215" t="str">
        <f ca="1">'таланты+инициативы0,2672'!A351</f>
        <v>Тонеры для картриджей Kyocera</v>
      </c>
      <c r="B347" s="167" t="s">
        <v>84</v>
      </c>
      <c r="C347" s="334"/>
      <c r="D347" s="167">
        <f>PRODUCT(Лист1!G111,$A$212)</f>
        <v>0.3664</v>
      </c>
      <c r="E347" s="321">
        <f>Лист1!H111</f>
        <v>0</v>
      </c>
      <c r="F347" s="250">
        <f t="shared" si="15"/>
        <v>0</v>
      </c>
    </row>
    <row r="348" spans="1:6" hidden="1" x14ac:dyDescent="0.25">
      <c r="A348" s="215" t="str">
        <f ca="1">'таланты+инициативы0,2672'!A352</f>
        <v>Комплект тонеров для цветного принтера Canon</v>
      </c>
      <c r="B348" s="167" t="s">
        <v>84</v>
      </c>
      <c r="C348" s="334"/>
      <c r="D348" s="167">
        <f>PRODUCT(Лист1!G112,$A$212)</f>
        <v>0.3664</v>
      </c>
      <c r="E348" s="321">
        <f>Лист1!H112</f>
        <v>0</v>
      </c>
      <c r="F348" s="250">
        <f t="shared" si="15"/>
        <v>0</v>
      </c>
    </row>
    <row r="349" spans="1:6" hidden="1" x14ac:dyDescent="0.25">
      <c r="A349" s="215" t="str">
        <f ca="1">'таланты+инициативы0,2672'!A353</f>
        <v>Комплект тонера для цветного принтера Hp</v>
      </c>
      <c r="B349" s="167" t="s">
        <v>84</v>
      </c>
      <c r="C349" s="334"/>
      <c r="D349" s="167">
        <f>PRODUCT(Лист1!G113,$A$212)</f>
        <v>0.3664</v>
      </c>
      <c r="E349" s="321">
        <f>Лист1!H113</f>
        <v>0</v>
      </c>
      <c r="F349" s="250">
        <f t="shared" si="15"/>
        <v>0</v>
      </c>
    </row>
    <row r="350" spans="1:6" hidden="1" x14ac:dyDescent="0.25">
      <c r="A350" s="215" t="str">
        <f ca="1">'таланты+инициативы0,2672'!A354</f>
        <v>Флеш накопители  16 гб</v>
      </c>
      <c r="B350" s="167" t="s">
        <v>84</v>
      </c>
      <c r="C350" s="334"/>
      <c r="D350" s="167">
        <f>PRODUCT(Лист1!G114,$A$212)</f>
        <v>0.3664</v>
      </c>
      <c r="E350" s="321">
        <f>Лист1!H114</f>
        <v>0</v>
      </c>
      <c r="F350" s="250">
        <f t="shared" si="15"/>
        <v>0</v>
      </c>
    </row>
    <row r="351" spans="1:6" hidden="1" x14ac:dyDescent="0.25">
      <c r="A351" s="215" t="str">
        <f ca="1">'таланты+инициативы0,2672'!A355</f>
        <v>Флеш накопители  64 гб</v>
      </c>
      <c r="B351" s="167" t="s">
        <v>84</v>
      </c>
      <c r="C351" s="334"/>
      <c r="D351" s="167">
        <f>PRODUCT(Лист1!G115,$A$212)</f>
        <v>0.3664</v>
      </c>
      <c r="E351" s="321">
        <f>Лист1!H115</f>
        <v>0</v>
      </c>
      <c r="F351" s="250">
        <f t="shared" si="15"/>
        <v>0</v>
      </c>
    </row>
    <row r="352" spans="1:6" hidden="1" x14ac:dyDescent="0.25">
      <c r="A352" s="215" t="str">
        <f ca="1">'таланты+инициативы0,2672'!A356</f>
        <v>Обучение персонала</v>
      </c>
      <c r="B352" s="167" t="s">
        <v>84</v>
      </c>
      <c r="C352" s="334"/>
      <c r="D352" s="167">
        <f>PRODUCT(Лист1!G116,$A$212)</f>
        <v>0.3664</v>
      </c>
      <c r="E352" s="321">
        <f>Лист1!H116</f>
        <v>0</v>
      </c>
      <c r="F352" s="250">
        <f t="shared" si="15"/>
        <v>0</v>
      </c>
    </row>
    <row r="353" spans="1:6" hidden="1" x14ac:dyDescent="0.25">
      <c r="A353" s="215" t="str">
        <f ca="1">'таланты+инициативы0,2672'!A357</f>
        <v>Переподготовка</v>
      </c>
      <c r="B353" s="167" t="s">
        <v>84</v>
      </c>
      <c r="C353" s="334"/>
      <c r="D353" s="167">
        <f>PRODUCT(Лист1!G117,$A$212)</f>
        <v>0.3664</v>
      </c>
      <c r="E353" s="321">
        <f>Лист1!H117</f>
        <v>0</v>
      </c>
      <c r="F353" s="250">
        <f t="shared" si="15"/>
        <v>0</v>
      </c>
    </row>
    <row r="354" spans="1:6" hidden="1" x14ac:dyDescent="0.25">
      <c r="A354" s="215" t="str">
        <f ca="1">'таланты+инициативы0,2672'!A358</f>
        <v>Пиломатериал</v>
      </c>
      <c r="B354" s="167" t="s">
        <v>84</v>
      </c>
      <c r="C354" s="334"/>
      <c r="D354" s="167">
        <f>PRODUCT(Лист1!G118,$A$212)</f>
        <v>0.3664</v>
      </c>
      <c r="E354" s="321">
        <f>Лист1!H118</f>
        <v>0</v>
      </c>
      <c r="F354" s="250">
        <f t="shared" si="15"/>
        <v>0</v>
      </c>
    </row>
    <row r="355" spans="1:6" hidden="1" x14ac:dyDescent="0.25">
      <c r="A355" s="215" t="str">
        <f ca="1">'таланты+инициативы0,2672'!A359</f>
        <v>Тонеры для картриджей Kyocera</v>
      </c>
      <c r="B355" s="167" t="s">
        <v>84</v>
      </c>
      <c r="C355" s="334"/>
      <c r="D355" s="167">
        <f>PRODUCT(Лист1!G119,$A$212)</f>
        <v>0.3664</v>
      </c>
      <c r="E355" s="321">
        <f>Лист1!H119</f>
        <v>0</v>
      </c>
      <c r="F355" s="250">
        <f t="shared" si="15"/>
        <v>0</v>
      </c>
    </row>
    <row r="356" spans="1:6" hidden="1" x14ac:dyDescent="0.25">
      <c r="A356" s="215" t="str">
        <f ca="1">'таланты+инициативы0,2672'!A360</f>
        <v>Комплект тонеров для цветного принтера Canon</v>
      </c>
      <c r="B356" s="167" t="s">
        <v>84</v>
      </c>
      <c r="C356" s="334"/>
      <c r="D356" s="167">
        <f>PRODUCT(Лист1!G120,$A$212)</f>
        <v>0.3664</v>
      </c>
      <c r="E356" s="321">
        <f>Лист1!H120</f>
        <v>0</v>
      </c>
      <c r="F356" s="250">
        <f t="shared" si="15"/>
        <v>0</v>
      </c>
    </row>
    <row r="357" spans="1:6" hidden="1" x14ac:dyDescent="0.25">
      <c r="A357" s="215" t="str">
        <f ca="1">'таланты+инициативы0,2672'!A361</f>
        <v>Комплект тонера для цветного принтера Hp</v>
      </c>
      <c r="B357" s="167" t="s">
        <v>84</v>
      </c>
      <c r="C357" s="334"/>
      <c r="D357" s="167">
        <f>PRODUCT(Лист1!G121,$A$212)</f>
        <v>0.3664</v>
      </c>
      <c r="E357" s="321">
        <f>Лист1!H121</f>
        <v>0</v>
      </c>
      <c r="F357" s="250">
        <f t="shared" si="15"/>
        <v>0</v>
      </c>
    </row>
    <row r="358" spans="1:6" hidden="1" x14ac:dyDescent="0.25">
      <c r="A358" s="215" t="str">
        <f ca="1">'таланты+инициативы0,2672'!A362</f>
        <v>Флеш накопители  16 гб</v>
      </c>
      <c r="B358" s="167" t="s">
        <v>84</v>
      </c>
      <c r="C358" s="334"/>
      <c r="D358" s="167">
        <f>PRODUCT(Лист1!G122,$A$212)</f>
        <v>0.3664</v>
      </c>
      <c r="E358" s="321">
        <f>Лист1!H122</f>
        <v>0</v>
      </c>
      <c r="F358" s="250">
        <f t="shared" si="15"/>
        <v>0</v>
      </c>
    </row>
    <row r="359" spans="1:6" hidden="1" x14ac:dyDescent="0.25">
      <c r="A359" s="215" t="str">
        <f ca="1">'таланты+инициативы0,2672'!A363</f>
        <v>Флеш накопители  64 гб</v>
      </c>
      <c r="B359" s="167" t="s">
        <v>84</v>
      </c>
      <c r="C359" s="350"/>
      <c r="D359" s="167">
        <f>PRODUCT(Лист1!G123,$A$212)</f>
        <v>0.3664</v>
      </c>
      <c r="E359" s="321">
        <f>Лист1!H123</f>
        <v>0</v>
      </c>
      <c r="F359" s="250">
        <f t="shared" si="15"/>
        <v>0</v>
      </c>
    </row>
    <row r="360" spans="1:6" hidden="1" x14ac:dyDescent="0.25">
      <c r="A360" s="215" t="str">
        <f ca="1">'таланты+инициативы0,2672'!A364</f>
        <v>Обучение персонала</v>
      </c>
      <c r="B360" s="167" t="s">
        <v>84</v>
      </c>
      <c r="C360" s="350"/>
      <c r="D360" s="167">
        <f>PRODUCT(Лист1!G124,$A$212)</f>
        <v>0.3664</v>
      </c>
      <c r="E360" s="321">
        <f>Лист1!H124</f>
        <v>0</v>
      </c>
      <c r="F360" s="250">
        <f t="shared" si="15"/>
        <v>0</v>
      </c>
    </row>
    <row r="361" spans="1:6" hidden="1" x14ac:dyDescent="0.25">
      <c r="A361" s="215" t="str">
        <f ca="1">'таланты+инициативы0,2672'!A365</f>
        <v>Переподготовка</v>
      </c>
      <c r="B361" s="167" t="s">
        <v>84</v>
      </c>
      <c r="C361" s="350"/>
      <c r="D361" s="167">
        <f>PRODUCT(Лист1!G125,$A$212)</f>
        <v>0.3664</v>
      </c>
      <c r="E361" s="321">
        <f>Лист1!H125</f>
        <v>0</v>
      </c>
      <c r="F361" s="250">
        <f t="shared" si="15"/>
        <v>0</v>
      </c>
    </row>
    <row r="362" spans="1:6" hidden="1" x14ac:dyDescent="0.25">
      <c r="A362" s="215" t="str">
        <f ca="1">'таланты+инициативы0,2672'!A366</f>
        <v>Пиломатериал</v>
      </c>
      <c r="B362" s="167" t="s">
        <v>84</v>
      </c>
      <c r="C362" s="350"/>
      <c r="D362" s="167">
        <f>PRODUCT(Лист1!G126,$A$212)</f>
        <v>0.3664</v>
      </c>
      <c r="E362" s="321">
        <f>Лист1!H126</f>
        <v>0</v>
      </c>
      <c r="F362" s="250">
        <f t="shared" si="15"/>
        <v>0</v>
      </c>
    </row>
    <row r="363" spans="1:6" hidden="1" x14ac:dyDescent="0.25">
      <c r="A363" s="215" t="str">
        <f ca="1">'таланты+инициативы0,2672'!A367</f>
        <v>Тонеры для картриджей Kyocera</v>
      </c>
      <c r="B363" s="167" t="s">
        <v>84</v>
      </c>
      <c r="C363" s="350"/>
      <c r="D363" s="167">
        <f>PRODUCT(Лист1!G127,$A$212)</f>
        <v>0.3664</v>
      </c>
      <c r="E363" s="321">
        <f>Лист1!H127</f>
        <v>0</v>
      </c>
      <c r="F363" s="250">
        <f t="shared" si="15"/>
        <v>0</v>
      </c>
    </row>
    <row r="364" spans="1:6" hidden="1" x14ac:dyDescent="0.25">
      <c r="A364" s="215" t="str">
        <f ca="1">'таланты+инициативы0,2672'!A368</f>
        <v>Комплект тонеров для цветного принтера Canon</v>
      </c>
      <c r="B364" s="167" t="s">
        <v>84</v>
      </c>
      <c r="C364" s="350"/>
      <c r="D364" s="167">
        <f>PRODUCT(Лист1!G128,$A$212)</f>
        <v>0.3664</v>
      </c>
      <c r="E364" s="321">
        <f>Лист1!H128</f>
        <v>0</v>
      </c>
      <c r="F364" s="250">
        <f t="shared" si="15"/>
        <v>0</v>
      </c>
    </row>
    <row r="365" spans="1:6" hidden="1" x14ac:dyDescent="0.25">
      <c r="A365" s="215" t="str">
        <f ca="1">'таланты+инициативы0,2672'!A369</f>
        <v>Комплект тонера для цветного принтера Hp</v>
      </c>
      <c r="B365" s="167" t="s">
        <v>84</v>
      </c>
      <c r="C365" s="350"/>
      <c r="D365" s="167">
        <f>PRODUCT(Лист1!G129,$A$212)</f>
        <v>0.3664</v>
      </c>
      <c r="E365" s="321">
        <f>Лист1!H129</f>
        <v>0</v>
      </c>
      <c r="F365" s="250">
        <f t="shared" si="15"/>
        <v>0</v>
      </c>
    </row>
    <row r="366" spans="1:6" hidden="1" x14ac:dyDescent="0.25">
      <c r="A366" s="215" t="str">
        <f ca="1">'таланты+инициативы0,2672'!A370</f>
        <v>Флеш накопители  16 гб</v>
      </c>
      <c r="B366" s="167" t="s">
        <v>84</v>
      </c>
      <c r="C366" s="350"/>
      <c r="D366" s="167">
        <f>PRODUCT(Лист1!G130,$A$212)</f>
        <v>0.3664</v>
      </c>
      <c r="E366" s="321">
        <f>Лист1!H130</f>
        <v>0</v>
      </c>
      <c r="F366" s="250">
        <f t="shared" si="15"/>
        <v>0</v>
      </c>
    </row>
    <row r="367" spans="1:6" hidden="1" x14ac:dyDescent="0.25">
      <c r="A367" s="215" t="str">
        <f ca="1">'таланты+инициативы0,2672'!A371</f>
        <v>Флеш накопители  64 гб</v>
      </c>
      <c r="B367" s="167" t="s">
        <v>84</v>
      </c>
      <c r="C367" s="350"/>
      <c r="D367" s="167">
        <f>PRODUCT(Лист1!G131,$A$212)</f>
        <v>0.3664</v>
      </c>
      <c r="E367" s="321">
        <f>Лист1!H131</f>
        <v>0</v>
      </c>
      <c r="F367" s="250">
        <f t="shared" si="15"/>
        <v>0</v>
      </c>
    </row>
    <row r="368" spans="1:6" hidden="1" x14ac:dyDescent="0.25">
      <c r="A368" s="215" t="str">
        <f ca="1">'таланты+инициативы0,2672'!A372</f>
        <v>Обучение персонала</v>
      </c>
      <c r="B368" s="167" t="s">
        <v>84</v>
      </c>
      <c r="C368" s="350"/>
      <c r="D368" s="167">
        <f>PRODUCT(Лист1!G132,$A$212)</f>
        <v>0.3664</v>
      </c>
      <c r="E368" s="321">
        <f>Лист1!H132</f>
        <v>0</v>
      </c>
      <c r="F368" s="250">
        <f t="shared" si="15"/>
        <v>0</v>
      </c>
    </row>
    <row r="369" spans="1:6" hidden="1" x14ac:dyDescent="0.25">
      <c r="A369" s="215" t="str">
        <f ca="1">'таланты+инициативы0,2672'!A373</f>
        <v>Переподготовка</v>
      </c>
      <c r="B369" s="167" t="s">
        <v>84</v>
      </c>
      <c r="C369" s="350"/>
      <c r="D369" s="167">
        <f>PRODUCT(Лист1!G133,$A$212)</f>
        <v>0.3664</v>
      </c>
      <c r="E369" s="321">
        <f>Лист1!H133</f>
        <v>0</v>
      </c>
      <c r="F369" s="250">
        <f t="shared" si="15"/>
        <v>0</v>
      </c>
    </row>
    <row r="370" spans="1:6" hidden="1" x14ac:dyDescent="0.25">
      <c r="A370" s="215" t="str">
        <f ca="1">'таланты+инициативы0,2672'!A374</f>
        <v>Пиломатериал</v>
      </c>
      <c r="B370" s="167" t="s">
        <v>84</v>
      </c>
      <c r="C370" s="350"/>
      <c r="D370" s="167">
        <f>PRODUCT(Лист1!G134,$A$212)</f>
        <v>0.3664</v>
      </c>
      <c r="E370" s="321">
        <f>Лист1!H134</f>
        <v>0</v>
      </c>
      <c r="F370" s="250">
        <f t="shared" si="15"/>
        <v>0</v>
      </c>
    </row>
    <row r="371" spans="1:6" hidden="1" x14ac:dyDescent="0.25">
      <c r="A371" s="215" t="str">
        <f ca="1">'таланты+инициативы0,2672'!A375</f>
        <v>Тонеры для картриджей Kyocera</v>
      </c>
      <c r="B371" s="167" t="s">
        <v>84</v>
      </c>
      <c r="C371" s="350"/>
      <c r="D371" s="167">
        <f>PRODUCT(Лист1!G135,$A$212)</f>
        <v>0.3664</v>
      </c>
      <c r="E371" s="321">
        <f>Лист1!H135</f>
        <v>0</v>
      </c>
      <c r="F371" s="250">
        <f t="shared" si="15"/>
        <v>0</v>
      </c>
    </row>
    <row r="372" spans="1:6" hidden="1" x14ac:dyDescent="0.25">
      <c r="A372" s="215" t="str">
        <f ca="1">'таланты+инициативы0,2672'!A376</f>
        <v>Комплект тонеров для цветного принтера Canon</v>
      </c>
      <c r="B372" s="167" t="s">
        <v>84</v>
      </c>
      <c r="C372" s="350"/>
      <c r="D372" s="167">
        <f>PRODUCT(Лист1!G136,$A$212)</f>
        <v>0.3664</v>
      </c>
      <c r="E372" s="321">
        <f>Лист1!H136</f>
        <v>0</v>
      </c>
      <c r="F372" s="250">
        <f t="shared" si="15"/>
        <v>0</v>
      </c>
    </row>
    <row r="373" spans="1:6" hidden="1" x14ac:dyDescent="0.25">
      <c r="A373" s="215" t="str">
        <f ca="1">'таланты+инициативы0,2672'!A377</f>
        <v>Комплект тонера для цветного принтера Hp</v>
      </c>
      <c r="B373" s="167" t="s">
        <v>84</v>
      </c>
      <c r="C373" s="350"/>
      <c r="D373" s="167">
        <f>PRODUCT(Лист1!G137,$A$212)</f>
        <v>0.3664</v>
      </c>
      <c r="E373" s="321">
        <f>Лист1!H137</f>
        <v>0</v>
      </c>
      <c r="F373" s="250">
        <f t="shared" si="15"/>
        <v>0</v>
      </c>
    </row>
    <row r="374" spans="1:6" hidden="1" x14ac:dyDescent="0.25">
      <c r="A374" s="215" t="str">
        <f ca="1">'таланты+инициативы0,2672'!A378</f>
        <v>Флеш накопители  16 гб</v>
      </c>
      <c r="B374" s="167" t="s">
        <v>84</v>
      </c>
      <c r="C374" s="324"/>
      <c r="D374" s="167">
        <f>PRODUCT(Лист1!G138,$A$212)</f>
        <v>0.3664</v>
      </c>
      <c r="E374" s="321">
        <f>Лист1!H138</f>
        <v>0</v>
      </c>
      <c r="F374" s="250">
        <f t="shared" si="15"/>
        <v>0</v>
      </c>
    </row>
    <row r="375" spans="1:6" hidden="1" x14ac:dyDescent="0.25">
      <c r="A375" s="215" t="str">
        <f ca="1">'таланты+инициативы0,2672'!A379</f>
        <v>Флеш накопители  64 гб</v>
      </c>
      <c r="B375" s="167" t="s">
        <v>84</v>
      </c>
      <c r="C375" s="324"/>
      <c r="D375" s="167">
        <f>PRODUCT(Лист1!G139,$A$212)</f>
        <v>0.3664</v>
      </c>
      <c r="E375" s="321">
        <f>Лист1!H139</f>
        <v>0</v>
      </c>
      <c r="F375" s="250">
        <f t="shared" si="15"/>
        <v>0</v>
      </c>
    </row>
    <row r="376" spans="1:6" hidden="1" x14ac:dyDescent="0.25">
      <c r="A376" s="215" t="str">
        <f ca="1">'таланты+инициативы0,2672'!A380</f>
        <v>Обучение персонала</v>
      </c>
      <c r="B376" s="167" t="s">
        <v>84</v>
      </c>
      <c r="C376" s="324"/>
      <c r="D376" s="167">
        <f>PRODUCT(Лист1!G140,$A$212)</f>
        <v>0.3664</v>
      </c>
      <c r="E376" s="321">
        <f>Лист1!H140</f>
        <v>0</v>
      </c>
      <c r="F376" s="250">
        <f t="shared" si="15"/>
        <v>0</v>
      </c>
    </row>
    <row r="377" spans="1:6" hidden="1" x14ac:dyDescent="0.25">
      <c r="A377" s="215" t="str">
        <f ca="1">'таланты+инициативы0,2672'!A381</f>
        <v>Переподготовка</v>
      </c>
      <c r="B377" s="167" t="s">
        <v>84</v>
      </c>
      <c r="C377" s="324"/>
      <c r="D377" s="167">
        <f>PRODUCT(Лист1!G141,$A$212)</f>
        <v>0.3664</v>
      </c>
      <c r="E377" s="321">
        <f>Лист1!H141</f>
        <v>0</v>
      </c>
      <c r="F377" s="250">
        <f t="shared" si="15"/>
        <v>0</v>
      </c>
    </row>
    <row r="378" spans="1:6" hidden="1" x14ac:dyDescent="0.25">
      <c r="A378" s="215" t="str">
        <f ca="1">'таланты+инициативы0,2672'!A382</f>
        <v>Пиломатериал</v>
      </c>
      <c r="B378" s="167" t="s">
        <v>84</v>
      </c>
      <c r="C378" s="324"/>
      <c r="D378" s="167">
        <f>PRODUCT(Лист1!G142,$A$212)</f>
        <v>0.3664</v>
      </c>
      <c r="E378" s="321">
        <f>Лист1!H142</f>
        <v>0</v>
      </c>
      <c r="F378" s="250">
        <f t="shared" si="15"/>
        <v>0</v>
      </c>
    </row>
    <row r="379" spans="1:6" hidden="1" x14ac:dyDescent="0.25">
      <c r="A379" s="215" t="str">
        <f ca="1">'таланты+инициативы0,2672'!A383</f>
        <v>Тонеры для картриджей Kyocera</v>
      </c>
      <c r="B379" s="167" t="s">
        <v>84</v>
      </c>
      <c r="C379" s="324"/>
      <c r="D379" s="167">
        <f>PRODUCT(Лист1!G143,$A$212)</f>
        <v>0.3664</v>
      </c>
      <c r="E379" s="321">
        <f>Лист1!H143</f>
        <v>0</v>
      </c>
      <c r="F379" s="250">
        <f t="shared" si="15"/>
        <v>0</v>
      </c>
    </row>
    <row r="380" spans="1:6" hidden="1" x14ac:dyDescent="0.25">
      <c r="A380" s="215" t="str">
        <f ca="1">'таланты+инициативы0,2672'!A384</f>
        <v>Комплект тонеров для цветного принтера Canon</v>
      </c>
      <c r="B380" s="167" t="s">
        <v>84</v>
      </c>
      <c r="C380" s="324"/>
      <c r="D380" s="167">
        <f>PRODUCT(Лист1!G144,$A$212)</f>
        <v>0.3664</v>
      </c>
      <c r="E380" s="321">
        <f>Лист1!H144</f>
        <v>0</v>
      </c>
      <c r="F380" s="250">
        <f t="shared" si="15"/>
        <v>0</v>
      </c>
    </row>
    <row r="381" spans="1:6" hidden="1" x14ac:dyDescent="0.25">
      <c r="A381" s="215" t="str">
        <f ca="1">'таланты+инициативы0,2672'!A385</f>
        <v>Комплект тонера для цветного принтера Hp</v>
      </c>
      <c r="B381" s="167" t="s">
        <v>84</v>
      </c>
      <c r="C381" s="324"/>
      <c r="D381" s="167">
        <f>PRODUCT(Лист1!G145,$A$212)</f>
        <v>0.3664</v>
      </c>
      <c r="E381" s="321">
        <f>Лист1!H145</f>
        <v>0</v>
      </c>
      <c r="F381" s="250">
        <f t="shared" si="15"/>
        <v>0</v>
      </c>
    </row>
    <row r="382" spans="1:6" hidden="1" x14ac:dyDescent="0.25">
      <c r="A382" s="215" t="str">
        <f ca="1">'таланты+инициативы0,2672'!A386</f>
        <v>Флеш накопители  16 гб</v>
      </c>
      <c r="B382" s="167" t="s">
        <v>84</v>
      </c>
      <c r="C382" s="324"/>
      <c r="D382" s="167">
        <f>PRODUCT(Лист1!G146,$A$212)</f>
        <v>0.3664</v>
      </c>
      <c r="E382" s="321">
        <f>Лист1!H146</f>
        <v>0</v>
      </c>
      <c r="F382" s="250">
        <f t="shared" si="15"/>
        <v>0</v>
      </c>
    </row>
    <row r="383" spans="1:6" hidden="1" x14ac:dyDescent="0.25">
      <c r="A383" s="215" t="str">
        <f ca="1">'таланты+инициативы0,2672'!A387</f>
        <v>Флеш накопители  64 гб</v>
      </c>
      <c r="B383" s="167" t="s">
        <v>84</v>
      </c>
      <c r="C383" s="324"/>
      <c r="D383" s="167">
        <f>PRODUCT(Лист1!G147,$A$212)</f>
        <v>0.3664</v>
      </c>
      <c r="E383" s="321">
        <f>Лист1!H147</f>
        <v>0</v>
      </c>
      <c r="F383" s="250">
        <f t="shared" si="15"/>
        <v>0</v>
      </c>
    </row>
    <row r="384" spans="1:6" hidden="1" x14ac:dyDescent="0.25">
      <c r="A384" s="215" t="str">
        <f ca="1">'таланты+инициативы0,2672'!A388</f>
        <v>Обучение персонала</v>
      </c>
      <c r="B384" s="167" t="s">
        <v>84</v>
      </c>
      <c r="C384" s="324"/>
      <c r="D384" s="167">
        <f>PRODUCT(Лист1!G148,$A$212)</f>
        <v>0.3664</v>
      </c>
      <c r="E384" s="321">
        <f>Лист1!H148</f>
        <v>0</v>
      </c>
      <c r="F384" s="250">
        <f t="shared" ref="F384:F454" si="16">D384*E384</f>
        <v>0</v>
      </c>
    </row>
    <row r="385" spans="1:6" hidden="1" x14ac:dyDescent="0.25">
      <c r="A385" s="215" t="str">
        <f ca="1">'таланты+инициативы0,2672'!A389</f>
        <v>Переподготовка</v>
      </c>
      <c r="B385" s="167" t="s">
        <v>84</v>
      </c>
      <c r="C385" s="324"/>
      <c r="D385" s="167">
        <f>PRODUCT(Лист1!G149,$A$212)</f>
        <v>0.3664</v>
      </c>
      <c r="E385" s="321">
        <f>Лист1!H149</f>
        <v>0</v>
      </c>
      <c r="F385" s="250">
        <f t="shared" si="16"/>
        <v>0</v>
      </c>
    </row>
    <row r="386" spans="1:6" hidden="1" x14ac:dyDescent="0.25">
      <c r="A386" s="215" t="str">
        <f ca="1">'таланты+инициативы0,2672'!A390</f>
        <v>Пиломатериал</v>
      </c>
      <c r="B386" s="167" t="s">
        <v>84</v>
      </c>
      <c r="C386" s="324"/>
      <c r="D386" s="167">
        <f>PRODUCT(Лист1!G150,$A$212)</f>
        <v>0.3664</v>
      </c>
      <c r="E386" s="321">
        <f>Лист1!H150</f>
        <v>0</v>
      </c>
      <c r="F386" s="250">
        <f t="shared" si="16"/>
        <v>0</v>
      </c>
    </row>
    <row r="387" spans="1:6" hidden="1" x14ac:dyDescent="0.25">
      <c r="A387" s="215" t="str">
        <f ca="1">'таланты+инициативы0,2672'!A391</f>
        <v>Тонеры для картриджей Kyocera</v>
      </c>
      <c r="B387" s="167" t="s">
        <v>84</v>
      </c>
      <c r="C387" s="324"/>
      <c r="D387" s="167">
        <f>PRODUCT(Лист1!G151,$A$212)</f>
        <v>0.3664</v>
      </c>
      <c r="E387" s="321">
        <f>Лист1!H151</f>
        <v>0</v>
      </c>
      <c r="F387" s="250">
        <f t="shared" si="16"/>
        <v>0</v>
      </c>
    </row>
    <row r="388" spans="1:6" hidden="1" x14ac:dyDescent="0.25">
      <c r="A388" s="215" t="str">
        <f ca="1">'таланты+инициативы0,2672'!A392</f>
        <v>Комплект тонеров для цветного принтера Canon</v>
      </c>
      <c r="B388" s="167" t="s">
        <v>84</v>
      </c>
      <c r="C388" s="324"/>
      <c r="D388" s="167">
        <f>PRODUCT(Лист1!G152,$A$212)</f>
        <v>0.3664</v>
      </c>
      <c r="E388" s="321">
        <f>Лист1!H152</f>
        <v>0</v>
      </c>
      <c r="F388" s="250">
        <f t="shared" si="16"/>
        <v>0</v>
      </c>
    </row>
    <row r="389" spans="1:6" hidden="1" x14ac:dyDescent="0.25">
      <c r="A389" s="215" t="str">
        <f ca="1">'таланты+инициативы0,2672'!A393</f>
        <v>Комплект тонера для цветного принтера Hp</v>
      </c>
      <c r="B389" s="167" t="s">
        <v>84</v>
      </c>
      <c r="C389" s="324"/>
      <c r="D389" s="167">
        <f>PRODUCT(Лист1!G153,$A$212)</f>
        <v>0.3664</v>
      </c>
      <c r="E389" s="321">
        <f>Лист1!H153</f>
        <v>0</v>
      </c>
      <c r="F389" s="250">
        <f t="shared" si="16"/>
        <v>0</v>
      </c>
    </row>
    <row r="390" spans="1:6" hidden="1" x14ac:dyDescent="0.25">
      <c r="A390" s="215" t="str">
        <f ca="1">'таланты+инициативы0,2672'!A394</f>
        <v>Флеш накопители  16 гб</v>
      </c>
      <c r="B390" s="167" t="s">
        <v>84</v>
      </c>
      <c r="C390" s="324"/>
      <c r="D390" s="167">
        <f>PRODUCT(Лист1!G154,$A$212)</f>
        <v>0.3664</v>
      </c>
      <c r="E390" s="321">
        <f>Лист1!H154</f>
        <v>0</v>
      </c>
      <c r="F390" s="250">
        <f t="shared" si="16"/>
        <v>0</v>
      </c>
    </row>
    <row r="391" spans="1:6" hidden="1" x14ac:dyDescent="0.25">
      <c r="A391" s="215" t="str">
        <f ca="1">'таланты+инициативы0,2672'!A395</f>
        <v>Флеш накопители  64 гб</v>
      </c>
      <c r="B391" s="167" t="s">
        <v>84</v>
      </c>
      <c r="C391" s="324"/>
      <c r="D391" s="167">
        <f>PRODUCT(Лист1!G155,$A$212)</f>
        <v>0.3664</v>
      </c>
      <c r="E391" s="321">
        <f>Лист1!H155</f>
        <v>0</v>
      </c>
      <c r="F391" s="250">
        <f t="shared" si="16"/>
        <v>0</v>
      </c>
    </row>
    <row r="392" spans="1:6" hidden="1" x14ac:dyDescent="0.25">
      <c r="A392" s="215" t="str">
        <f ca="1">'таланты+инициативы0,2672'!A396</f>
        <v>Обучение персонала</v>
      </c>
      <c r="B392" s="167" t="s">
        <v>84</v>
      </c>
      <c r="C392" s="324"/>
      <c r="D392" s="167">
        <f>PRODUCT(Лист1!G156,$A$212)</f>
        <v>0.3664</v>
      </c>
      <c r="E392" s="321">
        <f>Лист1!H156</f>
        <v>0</v>
      </c>
      <c r="F392" s="250">
        <f t="shared" si="16"/>
        <v>0</v>
      </c>
    </row>
    <row r="393" spans="1:6" hidden="1" x14ac:dyDescent="0.25">
      <c r="A393" s="215" t="str">
        <f ca="1">'таланты+инициативы0,2672'!A397</f>
        <v>Переподготовка</v>
      </c>
      <c r="B393" s="167" t="s">
        <v>84</v>
      </c>
      <c r="C393" s="350"/>
      <c r="D393" s="167">
        <f>PRODUCT(Лист1!G157,$A$212)</f>
        <v>0.3664</v>
      </c>
      <c r="E393" s="321">
        <f>Лист1!H157</f>
        <v>0</v>
      </c>
      <c r="F393" s="250">
        <f t="shared" si="16"/>
        <v>0</v>
      </c>
    </row>
    <row r="394" spans="1:6" hidden="1" x14ac:dyDescent="0.25">
      <c r="A394" s="215" t="str">
        <f ca="1">'таланты+инициативы0,2672'!A398</f>
        <v>Пиломатериал</v>
      </c>
      <c r="B394" s="167" t="s">
        <v>84</v>
      </c>
      <c r="C394" s="350"/>
      <c r="D394" s="167">
        <f>PRODUCT(Лист1!G158,$A$212)</f>
        <v>0.3664</v>
      </c>
      <c r="E394" s="321">
        <f>Лист1!H158</f>
        <v>0</v>
      </c>
      <c r="F394" s="250">
        <f t="shared" si="16"/>
        <v>0</v>
      </c>
    </row>
    <row r="395" spans="1:6" hidden="1" x14ac:dyDescent="0.25">
      <c r="A395" s="215" t="str">
        <f ca="1">'таланты+инициативы0,2672'!A399</f>
        <v>Тонеры для картриджей Kyocera</v>
      </c>
      <c r="B395" s="167" t="s">
        <v>84</v>
      </c>
      <c r="C395" s="350"/>
      <c r="D395" s="167">
        <f>PRODUCT(Лист1!G159,$A$212)</f>
        <v>0.3664</v>
      </c>
      <c r="E395" s="321">
        <f>Лист1!H159</f>
        <v>0</v>
      </c>
      <c r="F395" s="250">
        <f t="shared" si="16"/>
        <v>0</v>
      </c>
    </row>
    <row r="396" spans="1:6" hidden="1" x14ac:dyDescent="0.25">
      <c r="A396" s="215" t="str">
        <f ca="1">'таланты+инициативы0,2672'!A400</f>
        <v>Комплект тонеров для цветного принтера Canon</v>
      </c>
      <c r="B396" s="167" t="s">
        <v>84</v>
      </c>
      <c r="C396" s="350"/>
      <c r="D396" s="167">
        <f>PRODUCT(Лист1!G160,$A$212)</f>
        <v>0.3664</v>
      </c>
      <c r="E396" s="321">
        <f>Лист1!H160</f>
        <v>0</v>
      </c>
      <c r="F396" s="250">
        <f t="shared" si="16"/>
        <v>0</v>
      </c>
    </row>
    <row r="397" spans="1:6" hidden="1" x14ac:dyDescent="0.25">
      <c r="A397" s="215" t="str">
        <f ca="1">'таланты+инициативы0,2672'!A401</f>
        <v>Комплект тонера для цветного принтера Hp</v>
      </c>
      <c r="B397" s="167" t="s">
        <v>84</v>
      </c>
      <c r="C397" s="350"/>
      <c r="D397" s="167">
        <f>PRODUCT(Лист1!G161,$A$212)</f>
        <v>0.3664</v>
      </c>
      <c r="E397" s="321">
        <f>Лист1!H161</f>
        <v>0</v>
      </c>
      <c r="F397" s="250">
        <f t="shared" si="16"/>
        <v>0</v>
      </c>
    </row>
    <row r="398" spans="1:6" hidden="1" x14ac:dyDescent="0.25">
      <c r="A398" s="215" t="str">
        <f ca="1">'таланты+инициативы0,2672'!A402</f>
        <v>Флеш накопители  16 гб</v>
      </c>
      <c r="B398" s="167" t="s">
        <v>84</v>
      </c>
      <c r="C398" s="350"/>
      <c r="D398" s="167">
        <f>PRODUCT(Лист1!G162,$A$212)</f>
        <v>0.3664</v>
      </c>
      <c r="E398" s="321">
        <f>Лист1!H162</f>
        <v>0</v>
      </c>
      <c r="F398" s="250">
        <f t="shared" si="16"/>
        <v>0</v>
      </c>
    </row>
    <row r="399" spans="1:6" hidden="1" x14ac:dyDescent="0.25">
      <c r="A399" s="215" t="str">
        <f ca="1">'таланты+инициативы0,2672'!A403</f>
        <v>Флеш накопители  64 гб</v>
      </c>
      <c r="B399" s="167" t="s">
        <v>84</v>
      </c>
      <c r="C399" s="350"/>
      <c r="D399" s="167">
        <f>PRODUCT(Лист1!G163,$A$212)</f>
        <v>0.3664</v>
      </c>
      <c r="E399" s="321">
        <f>Лист1!H163</f>
        <v>0</v>
      </c>
      <c r="F399" s="250">
        <f t="shared" si="16"/>
        <v>0</v>
      </c>
    </row>
    <row r="400" spans="1:6" hidden="1" x14ac:dyDescent="0.25">
      <c r="A400" s="215" t="str">
        <f ca="1">'таланты+инициативы0,2672'!A404</f>
        <v>Обучение персонала</v>
      </c>
      <c r="B400" s="167" t="s">
        <v>84</v>
      </c>
      <c r="C400" s="350"/>
      <c r="D400" s="167">
        <f>PRODUCT(Лист1!G164,$A$212)</f>
        <v>0.3664</v>
      </c>
      <c r="E400" s="321">
        <f>Лист1!H164</f>
        <v>0</v>
      </c>
      <c r="F400" s="250">
        <f t="shared" si="16"/>
        <v>0</v>
      </c>
    </row>
    <row r="401" spans="1:6" hidden="1" x14ac:dyDescent="0.25">
      <c r="A401" s="215" t="str">
        <f ca="1">'таланты+инициативы0,2672'!A405</f>
        <v>Переподготовка</v>
      </c>
      <c r="B401" s="167" t="s">
        <v>84</v>
      </c>
      <c r="C401" s="350"/>
      <c r="D401" s="167">
        <f>PRODUCT(Лист1!G165,$A$212)</f>
        <v>0.3664</v>
      </c>
      <c r="E401" s="321">
        <f>Лист1!H165</f>
        <v>0</v>
      </c>
      <c r="F401" s="250">
        <f t="shared" si="16"/>
        <v>0</v>
      </c>
    </row>
    <row r="402" spans="1:6" hidden="1" x14ac:dyDescent="0.25">
      <c r="A402" s="215" t="str">
        <f ca="1">'таланты+инициативы0,2672'!A406</f>
        <v>Пиломатериал</v>
      </c>
      <c r="B402" s="167" t="s">
        <v>84</v>
      </c>
      <c r="C402" s="352"/>
      <c r="D402" s="167">
        <f>PRODUCT(Лист1!G166,$A$212)</f>
        <v>0.3664</v>
      </c>
      <c r="E402" s="321">
        <f>Лист1!H166</f>
        <v>0</v>
      </c>
      <c r="F402" s="250">
        <f t="shared" si="16"/>
        <v>0</v>
      </c>
    </row>
    <row r="403" spans="1:6" hidden="1" x14ac:dyDescent="0.25">
      <c r="A403" s="215" t="str">
        <f ca="1">'таланты+инициативы0,2672'!A407</f>
        <v>Тонеры для картриджей Kyocera</v>
      </c>
      <c r="B403" s="167" t="s">
        <v>84</v>
      </c>
      <c r="C403" s="352"/>
      <c r="D403" s="167">
        <f>PRODUCT(Лист1!G167,$A$212)</f>
        <v>0.3664</v>
      </c>
      <c r="E403" s="321">
        <f>Лист1!H167</f>
        <v>0</v>
      </c>
      <c r="F403" s="250">
        <f t="shared" si="16"/>
        <v>0</v>
      </c>
    </row>
    <row r="404" spans="1:6" hidden="1" x14ac:dyDescent="0.25">
      <c r="A404" s="215" t="str">
        <f ca="1">'таланты+инициативы0,2672'!A408</f>
        <v>Комплект тонеров для цветного принтера Canon</v>
      </c>
      <c r="B404" s="167" t="s">
        <v>84</v>
      </c>
      <c r="C404" s="352"/>
      <c r="D404" s="167">
        <f>PRODUCT(Лист1!G168,$A$212)</f>
        <v>0.3664</v>
      </c>
      <c r="E404" s="321">
        <f>Лист1!H168</f>
        <v>0</v>
      </c>
      <c r="F404" s="250">
        <f t="shared" si="16"/>
        <v>0</v>
      </c>
    </row>
    <row r="405" spans="1:6" hidden="1" x14ac:dyDescent="0.25">
      <c r="A405" s="215" t="str">
        <f ca="1">'таланты+инициативы0,2672'!A409</f>
        <v>Комплект тонера для цветного принтера Hp</v>
      </c>
      <c r="B405" s="167" t="s">
        <v>84</v>
      </c>
      <c r="C405" s="352"/>
      <c r="D405" s="167">
        <f>PRODUCT(Лист1!G169,$A$212)</f>
        <v>0.3664</v>
      </c>
      <c r="E405" s="321">
        <f>Лист1!H169</f>
        <v>0</v>
      </c>
      <c r="F405" s="250">
        <f t="shared" si="16"/>
        <v>0</v>
      </c>
    </row>
    <row r="406" spans="1:6" hidden="1" x14ac:dyDescent="0.25">
      <c r="A406" s="215" t="str">
        <f ca="1">'таланты+инициативы0,2672'!A410</f>
        <v>Флеш накопители  16 гб</v>
      </c>
      <c r="B406" s="167" t="s">
        <v>84</v>
      </c>
      <c r="C406" s="352"/>
      <c r="D406" s="167">
        <f>PRODUCT(Лист1!G170,$A$212)</f>
        <v>0.3664</v>
      </c>
      <c r="E406" s="321">
        <f>Лист1!H170</f>
        <v>0</v>
      </c>
      <c r="F406" s="250">
        <f t="shared" si="16"/>
        <v>0</v>
      </c>
    </row>
    <row r="407" spans="1:6" hidden="1" x14ac:dyDescent="0.25">
      <c r="A407" s="215" t="str">
        <f ca="1">'таланты+инициативы0,2672'!A411</f>
        <v>Флеш накопители  64 гб</v>
      </c>
      <c r="B407" s="167" t="s">
        <v>84</v>
      </c>
      <c r="C407" s="352"/>
      <c r="D407" s="167">
        <f>PRODUCT(Лист1!G171,$A$212)</f>
        <v>0.3664</v>
      </c>
      <c r="E407" s="321">
        <f>Лист1!H171</f>
        <v>0</v>
      </c>
      <c r="F407" s="250">
        <f t="shared" si="16"/>
        <v>0</v>
      </c>
    </row>
    <row r="408" spans="1:6" hidden="1" x14ac:dyDescent="0.25">
      <c r="A408" s="215" t="str">
        <f ca="1">'таланты+инициативы0,2672'!A412</f>
        <v>Обучение персонала</v>
      </c>
      <c r="B408" s="167" t="s">
        <v>84</v>
      </c>
      <c r="C408" s="352"/>
      <c r="D408" s="167">
        <f>PRODUCT(Лист1!G172,$A$212)</f>
        <v>0.3664</v>
      </c>
      <c r="E408" s="321">
        <f>Лист1!H172</f>
        <v>0</v>
      </c>
      <c r="F408" s="250">
        <f t="shared" si="16"/>
        <v>0</v>
      </c>
    </row>
    <row r="409" spans="1:6" hidden="1" x14ac:dyDescent="0.25">
      <c r="A409" s="215" t="str">
        <f ca="1">'таланты+инициативы0,2672'!A413</f>
        <v>Переподготовка</v>
      </c>
      <c r="B409" s="167" t="s">
        <v>84</v>
      </c>
      <c r="C409" s="352"/>
      <c r="D409" s="167">
        <f>PRODUCT(Лист1!G173,$A$212)</f>
        <v>0.3664</v>
      </c>
      <c r="E409" s="321">
        <f>Лист1!H173</f>
        <v>0</v>
      </c>
      <c r="F409" s="250">
        <f t="shared" si="16"/>
        <v>0</v>
      </c>
    </row>
    <row r="410" spans="1:6" hidden="1" x14ac:dyDescent="0.25">
      <c r="A410" s="215" t="str">
        <f ca="1">'таланты+инициативы0,2672'!A414</f>
        <v>Пиломатериал</v>
      </c>
      <c r="B410" s="167" t="s">
        <v>84</v>
      </c>
      <c r="C410" s="352"/>
      <c r="D410" s="167">
        <f>PRODUCT(Лист1!G174,$A$212)</f>
        <v>0.3664</v>
      </c>
      <c r="E410" s="321">
        <f>Лист1!H174</f>
        <v>0</v>
      </c>
      <c r="F410" s="250">
        <f t="shared" si="16"/>
        <v>0</v>
      </c>
    </row>
    <row r="411" spans="1:6" hidden="1" x14ac:dyDescent="0.25">
      <c r="A411" s="215" t="str">
        <f ca="1">'таланты+инициативы0,2672'!A415</f>
        <v>Тонеры для картриджей Kyocera</v>
      </c>
      <c r="B411" s="167" t="s">
        <v>84</v>
      </c>
      <c r="C411" s="352"/>
      <c r="D411" s="167">
        <f>PRODUCT(Лист1!G175,$A$212)</f>
        <v>0.3664</v>
      </c>
      <c r="E411" s="321">
        <f>Лист1!H175</f>
        <v>0</v>
      </c>
      <c r="F411" s="250">
        <f t="shared" si="16"/>
        <v>0</v>
      </c>
    </row>
    <row r="412" spans="1:6" hidden="1" x14ac:dyDescent="0.25">
      <c r="A412" s="215" t="str">
        <f ca="1">'таланты+инициативы0,2672'!A416</f>
        <v>Комплект тонеров для цветного принтера Canon</v>
      </c>
      <c r="B412" s="167" t="s">
        <v>84</v>
      </c>
      <c r="C412" s="352"/>
      <c r="D412" s="167">
        <f>PRODUCT(Лист1!G176,$A$212)</f>
        <v>0.3664</v>
      </c>
      <c r="E412" s="321">
        <f>Лист1!H176</f>
        <v>0</v>
      </c>
      <c r="F412" s="250">
        <f t="shared" si="16"/>
        <v>0</v>
      </c>
    </row>
    <row r="413" spans="1:6" hidden="1" x14ac:dyDescent="0.25">
      <c r="A413" s="215" t="str">
        <f ca="1">'таланты+инициативы0,2672'!A417</f>
        <v>Комплект тонера для цветного принтера Hp</v>
      </c>
      <c r="B413" s="167" t="s">
        <v>84</v>
      </c>
      <c r="C413" s="352"/>
      <c r="D413" s="167">
        <f>PRODUCT(Лист1!G177,$A$212)</f>
        <v>0.3664</v>
      </c>
      <c r="E413" s="321">
        <f>Лист1!H177</f>
        <v>0</v>
      </c>
      <c r="F413" s="250">
        <f t="shared" si="16"/>
        <v>0</v>
      </c>
    </row>
    <row r="414" spans="1:6" hidden="1" x14ac:dyDescent="0.25">
      <c r="A414" s="215" t="str">
        <f ca="1">'таланты+инициативы0,2672'!A418</f>
        <v>Флеш накопители  16 гб</v>
      </c>
      <c r="B414" s="167" t="s">
        <v>84</v>
      </c>
      <c r="C414" s="352"/>
      <c r="D414" s="167">
        <f>PRODUCT(Лист1!G178,$A$212)</f>
        <v>0.3664</v>
      </c>
      <c r="E414" s="321">
        <f>Лист1!H178</f>
        <v>0</v>
      </c>
      <c r="F414" s="250">
        <f t="shared" si="16"/>
        <v>0</v>
      </c>
    </row>
    <row r="415" spans="1:6" hidden="1" x14ac:dyDescent="0.25">
      <c r="A415" s="215" t="str">
        <f ca="1">'таланты+инициативы0,2672'!A419</f>
        <v>Флеш накопители  64 гб</v>
      </c>
      <c r="B415" s="167" t="s">
        <v>84</v>
      </c>
      <c r="C415" s="352"/>
      <c r="D415" s="167">
        <f>PRODUCT(Лист1!G179,$A$212)</f>
        <v>0.3664</v>
      </c>
      <c r="E415" s="321">
        <f>Лист1!H179</f>
        <v>0</v>
      </c>
      <c r="F415" s="250">
        <f t="shared" si="16"/>
        <v>0</v>
      </c>
    </row>
    <row r="416" spans="1:6" hidden="1" x14ac:dyDescent="0.25">
      <c r="A416" s="215" t="str">
        <f ca="1">'таланты+инициативы0,2672'!A420</f>
        <v>Обучение персонала</v>
      </c>
      <c r="B416" s="167" t="s">
        <v>84</v>
      </c>
      <c r="C416" s="352"/>
      <c r="D416" s="167">
        <f>PRODUCT(Лист1!G180,$A$212)</f>
        <v>0.3664</v>
      </c>
      <c r="E416" s="321">
        <f>Лист1!H180</f>
        <v>0</v>
      </c>
      <c r="F416" s="250">
        <f t="shared" si="16"/>
        <v>0</v>
      </c>
    </row>
    <row r="417" spans="1:6" hidden="1" x14ac:dyDescent="0.25">
      <c r="A417" s="215" t="str">
        <f ca="1">'таланты+инициативы0,2672'!A421</f>
        <v>Переподготовка</v>
      </c>
      <c r="B417" s="167" t="s">
        <v>84</v>
      </c>
      <c r="C417" s="352"/>
      <c r="D417" s="167">
        <f>PRODUCT(Лист1!G181,$A$212)</f>
        <v>0.3664</v>
      </c>
      <c r="E417" s="321">
        <f>Лист1!H181</f>
        <v>0</v>
      </c>
      <c r="F417" s="250">
        <f t="shared" si="16"/>
        <v>0</v>
      </c>
    </row>
    <row r="418" spans="1:6" hidden="1" x14ac:dyDescent="0.25">
      <c r="A418" s="215" t="str">
        <f ca="1">'таланты+инициативы0,2672'!A422</f>
        <v>Пиломатериал</v>
      </c>
      <c r="B418" s="167" t="s">
        <v>84</v>
      </c>
      <c r="C418" s="352"/>
      <c r="D418" s="167">
        <f>PRODUCT(Лист1!G182,$A$212)</f>
        <v>0.3664</v>
      </c>
      <c r="E418" s="321">
        <f>Лист1!H182</f>
        <v>0</v>
      </c>
      <c r="F418" s="250">
        <f t="shared" si="16"/>
        <v>0</v>
      </c>
    </row>
    <row r="419" spans="1:6" hidden="1" x14ac:dyDescent="0.25">
      <c r="A419" s="215" t="str">
        <f ca="1">'таланты+инициативы0,2672'!A423</f>
        <v>Тонеры для картриджей Kyocera</v>
      </c>
      <c r="B419" s="167" t="s">
        <v>84</v>
      </c>
      <c r="C419" s="352"/>
      <c r="D419" s="167">
        <f>PRODUCT(Лист1!G183,$A$212)</f>
        <v>0.3664</v>
      </c>
      <c r="E419" s="321">
        <f>Лист1!H183</f>
        <v>0</v>
      </c>
      <c r="F419" s="250">
        <f t="shared" si="16"/>
        <v>0</v>
      </c>
    </row>
    <row r="420" spans="1:6" hidden="1" x14ac:dyDescent="0.25">
      <c r="A420" s="215" t="str">
        <f ca="1">'таланты+инициативы0,2672'!A424</f>
        <v>Комплект тонеров для цветного принтера Canon</v>
      </c>
      <c r="B420" s="167" t="s">
        <v>84</v>
      </c>
      <c r="C420" s="352"/>
      <c r="D420" s="167">
        <f>PRODUCT(Лист1!G184,$A$212)</f>
        <v>0.3664</v>
      </c>
      <c r="E420" s="321">
        <f>Лист1!H184</f>
        <v>0</v>
      </c>
      <c r="F420" s="250">
        <f t="shared" si="16"/>
        <v>0</v>
      </c>
    </row>
    <row r="421" spans="1:6" hidden="1" x14ac:dyDescent="0.25">
      <c r="A421" s="215" t="str">
        <f ca="1">'таланты+инициативы0,2672'!A425</f>
        <v>Комплект тонера для цветного принтера Hp</v>
      </c>
      <c r="B421" s="167" t="s">
        <v>84</v>
      </c>
      <c r="C421" s="352"/>
      <c r="D421" s="167">
        <f>PRODUCT(Лист1!G185,$A$212)</f>
        <v>0.3664</v>
      </c>
      <c r="E421" s="321">
        <f>Лист1!H185</f>
        <v>0</v>
      </c>
      <c r="F421" s="250">
        <f t="shared" si="16"/>
        <v>0</v>
      </c>
    </row>
    <row r="422" spans="1:6" hidden="1" x14ac:dyDescent="0.25">
      <c r="A422" s="215" t="str">
        <f ca="1">'таланты+инициативы0,2672'!A426</f>
        <v>Флеш накопители  16 гб</v>
      </c>
      <c r="B422" s="167" t="s">
        <v>84</v>
      </c>
      <c r="C422" s="352"/>
      <c r="D422" s="167">
        <f>PRODUCT(Лист1!G186,$A$212)</f>
        <v>0.3664</v>
      </c>
      <c r="E422" s="321">
        <f>Лист1!H186</f>
        <v>0</v>
      </c>
      <c r="F422" s="250">
        <f t="shared" si="16"/>
        <v>0</v>
      </c>
    </row>
    <row r="423" spans="1:6" hidden="1" x14ac:dyDescent="0.25">
      <c r="A423" s="215" t="str">
        <f ca="1">'таланты+инициативы0,2672'!A427</f>
        <v>Флеш накопители  64 гб</v>
      </c>
      <c r="B423" s="167" t="s">
        <v>84</v>
      </c>
      <c r="C423" s="352"/>
      <c r="D423" s="167">
        <f>PRODUCT(Лист1!G187,$A$212)</f>
        <v>0.3664</v>
      </c>
      <c r="E423" s="321">
        <f>Лист1!H187</f>
        <v>0</v>
      </c>
      <c r="F423" s="250">
        <f t="shared" si="16"/>
        <v>0</v>
      </c>
    </row>
    <row r="424" spans="1:6" hidden="1" x14ac:dyDescent="0.25">
      <c r="A424" s="215" t="str">
        <f ca="1">'таланты+инициативы0,2672'!A428</f>
        <v>Обучение персонала</v>
      </c>
      <c r="B424" s="167" t="s">
        <v>84</v>
      </c>
      <c r="C424" s="352"/>
      <c r="D424" s="167">
        <f>PRODUCT(Лист1!G188,$A$212)</f>
        <v>0.3664</v>
      </c>
      <c r="E424" s="321">
        <f>Лист1!H188</f>
        <v>0</v>
      </c>
      <c r="F424" s="250">
        <f t="shared" si="16"/>
        <v>0</v>
      </c>
    </row>
    <row r="425" spans="1:6" hidden="1" x14ac:dyDescent="0.25">
      <c r="A425" s="215" t="str">
        <f ca="1">'таланты+инициативы0,2672'!A429</f>
        <v>Переподготовка</v>
      </c>
      <c r="B425" s="167" t="s">
        <v>84</v>
      </c>
      <c r="C425" s="352"/>
      <c r="D425" s="167">
        <f>PRODUCT(Лист1!G189,$A$212)</f>
        <v>0.3664</v>
      </c>
      <c r="E425" s="321">
        <f>Лист1!H189</f>
        <v>0</v>
      </c>
      <c r="F425" s="250">
        <f t="shared" si="16"/>
        <v>0</v>
      </c>
    </row>
    <row r="426" spans="1:6" hidden="1" x14ac:dyDescent="0.25">
      <c r="A426" s="215" t="str">
        <f ca="1">'таланты+инициативы0,2672'!A430</f>
        <v>Пиломатериал</v>
      </c>
      <c r="B426" s="167" t="s">
        <v>84</v>
      </c>
      <c r="C426" s="352"/>
      <c r="D426" s="167">
        <f>PRODUCT(Лист1!G190,$A$212)</f>
        <v>0.3664</v>
      </c>
      <c r="E426" s="321">
        <f>Лист1!H190</f>
        <v>0</v>
      </c>
      <c r="F426" s="250">
        <f t="shared" si="16"/>
        <v>0</v>
      </c>
    </row>
    <row r="427" spans="1:6" hidden="1" x14ac:dyDescent="0.25">
      <c r="A427" s="215" t="str">
        <f ca="1">'таланты+инициативы0,2672'!A431</f>
        <v>Тонеры для картриджей Kyocera</v>
      </c>
      <c r="B427" s="167" t="s">
        <v>84</v>
      </c>
      <c r="C427" s="352"/>
      <c r="D427" s="167">
        <f>PRODUCT(Лист1!G191,$A$212)</f>
        <v>0.3664</v>
      </c>
      <c r="E427" s="321">
        <f>Лист1!H191</f>
        <v>0</v>
      </c>
      <c r="F427" s="250">
        <f t="shared" si="16"/>
        <v>0</v>
      </c>
    </row>
    <row r="428" spans="1:6" hidden="1" x14ac:dyDescent="0.25">
      <c r="A428" s="215" t="str">
        <f ca="1">'таланты+инициативы0,2672'!A432</f>
        <v>Комплект тонеров для цветного принтера Canon</v>
      </c>
      <c r="B428" s="167" t="s">
        <v>84</v>
      </c>
      <c r="C428" s="352"/>
      <c r="D428" s="167">
        <f>PRODUCT(Лист1!G192,$A$212)</f>
        <v>0.3664</v>
      </c>
      <c r="E428" s="321">
        <f>Лист1!H192</f>
        <v>0</v>
      </c>
      <c r="F428" s="250">
        <f t="shared" si="16"/>
        <v>0</v>
      </c>
    </row>
    <row r="429" spans="1:6" hidden="1" x14ac:dyDescent="0.25">
      <c r="A429" s="215" t="str">
        <f ca="1">'таланты+инициативы0,2672'!A433</f>
        <v>Комплект тонера для цветного принтера Hp</v>
      </c>
      <c r="B429" s="167" t="s">
        <v>84</v>
      </c>
      <c r="C429" s="352"/>
      <c r="D429" s="167">
        <f>PRODUCT(Лист1!G193,$A$212)</f>
        <v>0.3664</v>
      </c>
      <c r="E429" s="321">
        <f>Лист1!H193</f>
        <v>0</v>
      </c>
      <c r="F429" s="250">
        <f t="shared" si="16"/>
        <v>0</v>
      </c>
    </row>
    <row r="430" spans="1:6" hidden="1" x14ac:dyDescent="0.25">
      <c r="A430" s="215" t="str">
        <f ca="1">'таланты+инициативы0,2672'!A434</f>
        <v>Флеш накопители  16 гб</v>
      </c>
      <c r="B430" s="167" t="s">
        <v>84</v>
      </c>
      <c r="C430" s="352"/>
      <c r="D430" s="167">
        <f>PRODUCT(Лист1!G194,$A$212)</f>
        <v>0.3664</v>
      </c>
      <c r="E430" s="321">
        <f>Лист1!H194</f>
        <v>0</v>
      </c>
      <c r="F430" s="250">
        <f t="shared" si="16"/>
        <v>0</v>
      </c>
    </row>
    <row r="431" spans="1:6" hidden="1" x14ac:dyDescent="0.25">
      <c r="A431" s="215" t="str">
        <f ca="1">'таланты+инициативы0,2672'!A435</f>
        <v>Флеш накопители  64 гб</v>
      </c>
      <c r="B431" s="167" t="s">
        <v>84</v>
      </c>
      <c r="C431" s="352"/>
      <c r="D431" s="167">
        <f>PRODUCT(Лист1!G195,$A$212)</f>
        <v>0.3664</v>
      </c>
      <c r="E431" s="321">
        <f>Лист1!H195</f>
        <v>0</v>
      </c>
      <c r="F431" s="250">
        <f t="shared" si="16"/>
        <v>0</v>
      </c>
    </row>
    <row r="432" spans="1:6" hidden="1" x14ac:dyDescent="0.25">
      <c r="A432" s="215" t="str">
        <f ca="1">'таланты+инициативы0,2672'!A436</f>
        <v>Обучение персонала</v>
      </c>
      <c r="B432" s="167" t="s">
        <v>84</v>
      </c>
      <c r="C432" s="352"/>
      <c r="D432" s="167">
        <f>PRODUCT(Лист1!G196,$A$212)</f>
        <v>0.3664</v>
      </c>
      <c r="E432" s="321">
        <f>Лист1!H196</f>
        <v>0</v>
      </c>
      <c r="F432" s="250">
        <f t="shared" si="16"/>
        <v>0</v>
      </c>
    </row>
    <row r="433" spans="1:6" hidden="1" x14ac:dyDescent="0.25">
      <c r="A433" s="215" t="str">
        <f ca="1">'таланты+инициативы0,2672'!A437</f>
        <v>Переподготовка</v>
      </c>
      <c r="B433" s="167" t="s">
        <v>84</v>
      </c>
      <c r="C433" s="352"/>
      <c r="D433" s="167">
        <f>PRODUCT(Лист1!G197,$A$212)</f>
        <v>0.3664</v>
      </c>
      <c r="E433" s="321">
        <f>Лист1!H197</f>
        <v>0</v>
      </c>
      <c r="F433" s="250">
        <f t="shared" si="16"/>
        <v>0</v>
      </c>
    </row>
    <row r="434" spans="1:6" hidden="1" x14ac:dyDescent="0.25">
      <c r="A434" s="215" t="str">
        <f ca="1">'таланты+инициативы0,2672'!A438</f>
        <v>Пиломатериал</v>
      </c>
      <c r="B434" s="167" t="s">
        <v>84</v>
      </c>
      <c r="C434" s="352"/>
      <c r="D434" s="167">
        <f>PRODUCT(Лист1!G198,$A$212)</f>
        <v>0.3664</v>
      </c>
      <c r="E434" s="321">
        <f>Лист1!H198</f>
        <v>0</v>
      </c>
      <c r="F434" s="250">
        <f t="shared" si="16"/>
        <v>0</v>
      </c>
    </row>
    <row r="435" spans="1:6" hidden="1" x14ac:dyDescent="0.25">
      <c r="A435" s="215" t="str">
        <f ca="1">'таланты+инициативы0,2672'!A439</f>
        <v>Тонеры для картриджей Kyocera</v>
      </c>
      <c r="B435" s="167" t="s">
        <v>84</v>
      </c>
      <c r="C435" s="352"/>
      <c r="D435" s="167">
        <f>PRODUCT(Лист1!G199,$A$212)</f>
        <v>0.3664</v>
      </c>
      <c r="E435" s="321">
        <f>Лист1!H199</f>
        <v>0</v>
      </c>
      <c r="F435" s="250">
        <f t="shared" si="16"/>
        <v>0</v>
      </c>
    </row>
    <row r="436" spans="1:6" hidden="1" x14ac:dyDescent="0.25">
      <c r="A436" s="215" t="str">
        <f ca="1">'таланты+инициативы0,2672'!A440</f>
        <v>Комплект тонеров для цветного принтера Canon</v>
      </c>
      <c r="B436" s="167" t="s">
        <v>84</v>
      </c>
      <c r="C436" s="352"/>
      <c r="D436" s="167">
        <f>PRODUCT(Лист1!G200,$A$212)</f>
        <v>0.3664</v>
      </c>
      <c r="E436" s="321">
        <f>Лист1!H200</f>
        <v>0</v>
      </c>
      <c r="F436" s="250">
        <f t="shared" si="16"/>
        <v>0</v>
      </c>
    </row>
    <row r="437" spans="1:6" hidden="1" x14ac:dyDescent="0.25">
      <c r="A437" s="215" t="str">
        <f ca="1">'таланты+инициативы0,2672'!A441</f>
        <v>Комплект тонера для цветного принтера Hp</v>
      </c>
      <c r="B437" s="167" t="s">
        <v>84</v>
      </c>
      <c r="C437" s="352"/>
      <c r="D437" s="167">
        <f>PRODUCT(Лист1!G201,$A$212)</f>
        <v>0.3664</v>
      </c>
      <c r="E437" s="321">
        <f>Лист1!H201</f>
        <v>0</v>
      </c>
      <c r="F437" s="250">
        <f t="shared" si="16"/>
        <v>0</v>
      </c>
    </row>
    <row r="438" spans="1:6" hidden="1" x14ac:dyDescent="0.25">
      <c r="A438" s="215" t="str">
        <f ca="1">'таланты+инициативы0,2672'!A442</f>
        <v>Флеш накопители  16 гб</v>
      </c>
      <c r="B438" s="167" t="s">
        <v>84</v>
      </c>
      <c r="C438" s="352"/>
      <c r="D438" s="167">
        <f>PRODUCT(Лист1!G202,$A$212)</f>
        <v>0.3664</v>
      </c>
      <c r="E438" s="321">
        <f>Лист1!H202</f>
        <v>0</v>
      </c>
      <c r="F438" s="250">
        <f t="shared" si="16"/>
        <v>0</v>
      </c>
    </row>
    <row r="439" spans="1:6" hidden="1" x14ac:dyDescent="0.25">
      <c r="A439" s="215" t="str">
        <f ca="1">'таланты+инициативы0,2672'!A443</f>
        <v>Флеш накопители  64 гб</v>
      </c>
      <c r="B439" s="167" t="s">
        <v>84</v>
      </c>
      <c r="C439" s="352"/>
      <c r="D439" s="167">
        <f>PRODUCT(Лист1!G203,$A$212)</f>
        <v>0.3664</v>
      </c>
      <c r="E439" s="321">
        <f>Лист1!H203</f>
        <v>0</v>
      </c>
      <c r="F439" s="250">
        <f t="shared" si="16"/>
        <v>0</v>
      </c>
    </row>
    <row r="440" spans="1:6" hidden="1" x14ac:dyDescent="0.25">
      <c r="A440" s="215" t="str">
        <f ca="1">'таланты+инициативы0,2672'!A444</f>
        <v>Обучение персонала</v>
      </c>
      <c r="B440" s="167" t="s">
        <v>84</v>
      </c>
      <c r="C440" s="352"/>
      <c r="D440" s="167">
        <f>PRODUCT(Лист1!G204,$A$212)</f>
        <v>0.3664</v>
      </c>
      <c r="E440" s="321">
        <f>Лист1!H204</f>
        <v>0</v>
      </c>
      <c r="F440" s="250">
        <f t="shared" si="16"/>
        <v>0</v>
      </c>
    </row>
    <row r="441" spans="1:6" hidden="1" x14ac:dyDescent="0.25">
      <c r="A441" s="215" t="str">
        <f ca="1">'таланты+инициативы0,2672'!A445</f>
        <v>Переподготовка</v>
      </c>
      <c r="B441" s="167" t="s">
        <v>84</v>
      </c>
      <c r="C441" s="352"/>
      <c r="D441" s="167">
        <f>PRODUCT(Лист1!G205,$A$212)</f>
        <v>0.3664</v>
      </c>
      <c r="E441" s="321">
        <f>Лист1!H205</f>
        <v>0</v>
      </c>
      <c r="F441" s="250">
        <f t="shared" si="16"/>
        <v>0</v>
      </c>
    </row>
    <row r="442" spans="1:6" hidden="1" x14ac:dyDescent="0.25">
      <c r="A442" s="215" t="str">
        <f ca="1">'таланты+инициативы0,2672'!A446</f>
        <v>Пиломатериал</v>
      </c>
      <c r="B442" s="167" t="s">
        <v>84</v>
      </c>
      <c r="C442" s="352"/>
      <c r="D442" s="167">
        <f>PRODUCT(Лист1!G206,$A$212)</f>
        <v>0.3664</v>
      </c>
      <c r="E442" s="321">
        <f>Лист1!H206</f>
        <v>0</v>
      </c>
      <c r="F442" s="250">
        <f t="shared" si="16"/>
        <v>0</v>
      </c>
    </row>
    <row r="443" spans="1:6" hidden="1" x14ac:dyDescent="0.25">
      <c r="A443" s="215" t="str">
        <f ca="1">'таланты+инициативы0,2672'!A447</f>
        <v>Тонеры для картриджей Kyocera</v>
      </c>
      <c r="B443" s="167" t="s">
        <v>84</v>
      </c>
      <c r="C443" s="352"/>
      <c r="D443" s="167">
        <f>PRODUCT(Лист1!G207,$A$212)</f>
        <v>0.3664</v>
      </c>
      <c r="E443" s="321">
        <f>Лист1!H207</f>
        <v>0</v>
      </c>
      <c r="F443" s="250">
        <f t="shared" si="16"/>
        <v>0</v>
      </c>
    </row>
    <row r="444" spans="1:6" hidden="1" x14ac:dyDescent="0.25">
      <c r="A444" s="215" t="str">
        <f ca="1">'таланты+инициативы0,2672'!A448</f>
        <v>Комплект тонеров для цветного принтера Canon</v>
      </c>
      <c r="B444" s="167" t="s">
        <v>84</v>
      </c>
      <c r="C444" s="352"/>
      <c r="D444" s="167">
        <f>PRODUCT(Лист1!G208,$A$212)</f>
        <v>0.3664</v>
      </c>
      <c r="E444" s="321">
        <f>Лист1!H208</f>
        <v>0</v>
      </c>
      <c r="F444" s="250">
        <f t="shared" si="16"/>
        <v>0</v>
      </c>
    </row>
    <row r="445" spans="1:6" hidden="1" x14ac:dyDescent="0.25">
      <c r="A445" s="215" t="str">
        <f ca="1">'таланты+инициативы0,2672'!A449</f>
        <v>Комплект тонера для цветного принтера Hp</v>
      </c>
      <c r="B445" s="167" t="s">
        <v>84</v>
      </c>
      <c r="C445" s="352"/>
      <c r="D445" s="167">
        <f>PRODUCT(Лист1!G209,$A$212)</f>
        <v>0.3664</v>
      </c>
      <c r="E445" s="321">
        <f>Лист1!H209</f>
        <v>0</v>
      </c>
      <c r="F445" s="250">
        <f t="shared" si="16"/>
        <v>0</v>
      </c>
    </row>
    <row r="446" spans="1:6" hidden="1" x14ac:dyDescent="0.25">
      <c r="A446" s="215" t="str">
        <f ca="1">'таланты+инициативы0,2672'!A450</f>
        <v>Флеш накопители  16 гб</v>
      </c>
      <c r="B446" s="167" t="s">
        <v>84</v>
      </c>
      <c r="C446" s="352"/>
      <c r="D446" s="167">
        <f>PRODUCT(Лист1!G210,$A$212)</f>
        <v>0.3664</v>
      </c>
      <c r="E446" s="321">
        <f>Лист1!H210</f>
        <v>0</v>
      </c>
      <c r="F446" s="250">
        <f t="shared" si="16"/>
        <v>0</v>
      </c>
    </row>
    <row r="447" spans="1:6" hidden="1" x14ac:dyDescent="0.25">
      <c r="A447" s="215" t="str">
        <f ca="1">'таланты+инициативы0,2672'!A451</f>
        <v>Флеш накопители  64 гб</v>
      </c>
      <c r="B447" s="167" t="s">
        <v>84</v>
      </c>
      <c r="C447" s="352"/>
      <c r="D447" s="167">
        <f>PRODUCT(Лист1!G211,$A$212)</f>
        <v>0.3664</v>
      </c>
      <c r="E447" s="321">
        <f>Лист1!H211</f>
        <v>0</v>
      </c>
      <c r="F447" s="250">
        <f t="shared" si="16"/>
        <v>0</v>
      </c>
    </row>
    <row r="448" spans="1:6" hidden="1" x14ac:dyDescent="0.25">
      <c r="A448" s="215" t="str">
        <f ca="1">'таланты+инициативы0,2672'!A452</f>
        <v>Обучение персонала</v>
      </c>
      <c r="B448" s="167" t="s">
        <v>84</v>
      </c>
      <c r="C448" s="352"/>
      <c r="D448" s="167">
        <f>PRODUCT(Лист1!G212,$A$212)</f>
        <v>0.3664</v>
      </c>
      <c r="E448" s="321">
        <f>Лист1!H212</f>
        <v>0</v>
      </c>
      <c r="F448" s="250">
        <f t="shared" si="16"/>
        <v>0</v>
      </c>
    </row>
    <row r="449" spans="1:6" hidden="1" x14ac:dyDescent="0.25">
      <c r="A449" s="215" t="str">
        <f ca="1">'таланты+инициативы0,2672'!A453</f>
        <v>Переподготовка</v>
      </c>
      <c r="B449" s="167" t="s">
        <v>84</v>
      </c>
      <c r="C449" s="352"/>
      <c r="D449" s="167">
        <f>PRODUCT(Лист1!G213,$A$212)</f>
        <v>0.3664</v>
      </c>
      <c r="E449" s="321">
        <f>Лист1!H213</f>
        <v>0</v>
      </c>
      <c r="F449" s="250">
        <f t="shared" si="16"/>
        <v>0</v>
      </c>
    </row>
    <row r="450" spans="1:6" hidden="1" x14ac:dyDescent="0.25">
      <c r="A450" s="215" t="str">
        <f ca="1">'таланты+инициативы0,2672'!A454</f>
        <v>Пиломатериал</v>
      </c>
      <c r="B450" s="167" t="s">
        <v>84</v>
      </c>
      <c r="C450" s="350"/>
      <c r="D450" s="167">
        <f>PRODUCT(Лист1!G214,$A$212)</f>
        <v>0.3664</v>
      </c>
      <c r="E450" s="321">
        <f>Лист1!H214</f>
        <v>0</v>
      </c>
      <c r="F450" s="250">
        <f t="shared" si="16"/>
        <v>0</v>
      </c>
    </row>
    <row r="451" spans="1:6" hidden="1" x14ac:dyDescent="0.25">
      <c r="A451" s="215" t="str">
        <f ca="1">'таланты+инициативы0,2672'!A455</f>
        <v>Тонеры для картриджей Kyocera</v>
      </c>
      <c r="B451" s="167" t="s">
        <v>84</v>
      </c>
      <c r="C451" s="350"/>
      <c r="D451" s="167">
        <f>PRODUCT(Лист1!G215,$A$212)</f>
        <v>0.3664</v>
      </c>
      <c r="E451" s="321">
        <f>Лист1!H215</f>
        <v>0</v>
      </c>
      <c r="F451" s="250">
        <f t="shared" si="16"/>
        <v>0</v>
      </c>
    </row>
    <row r="452" spans="1:6" hidden="1" x14ac:dyDescent="0.25">
      <c r="A452" s="215" t="str">
        <f ca="1">'таланты+инициативы0,2672'!A456</f>
        <v>Комплект тонеров для цветного принтера Canon</v>
      </c>
      <c r="B452" s="167" t="s">
        <v>84</v>
      </c>
      <c r="C452" s="350"/>
      <c r="D452" s="167">
        <f>PRODUCT(Лист1!G216,$A$212)</f>
        <v>0.3664</v>
      </c>
      <c r="E452" s="321">
        <f>Лист1!H216</f>
        <v>0</v>
      </c>
      <c r="F452" s="250">
        <f t="shared" si="16"/>
        <v>0</v>
      </c>
    </row>
    <row r="453" spans="1:6" hidden="1" x14ac:dyDescent="0.25">
      <c r="A453" s="215" t="str">
        <f ca="1">'таланты+инициативы0,2672'!A457</f>
        <v>Комплект тонера для цветного принтера Hp</v>
      </c>
      <c r="B453" s="167" t="s">
        <v>84</v>
      </c>
      <c r="C453" s="350"/>
      <c r="D453" s="167">
        <f>PRODUCT(Лист1!G217,$A$212)</f>
        <v>0.3664</v>
      </c>
      <c r="E453" s="321">
        <f>Лист1!H217</f>
        <v>0</v>
      </c>
      <c r="F453" s="250">
        <f t="shared" si="16"/>
        <v>0</v>
      </c>
    </row>
    <row r="454" spans="1:6" hidden="1" x14ac:dyDescent="0.25">
      <c r="A454" s="215" t="str">
        <f ca="1">'таланты+инициативы0,2672'!A458</f>
        <v>Флеш накопители  16 гб</v>
      </c>
      <c r="B454" s="167" t="s">
        <v>84</v>
      </c>
      <c r="C454" s="350"/>
      <c r="D454" s="167">
        <f>PRODUCT(Лист1!G218,$A$212)</f>
        <v>0.3664</v>
      </c>
      <c r="E454" s="321">
        <f>Лист1!H218</f>
        <v>0</v>
      </c>
      <c r="F454" s="250">
        <f t="shared" si="16"/>
        <v>0</v>
      </c>
    </row>
    <row r="455" spans="1:6" hidden="1" x14ac:dyDescent="0.25">
      <c r="A455" s="215" t="str">
        <f ca="1">'таланты+инициативы0,2672'!A459</f>
        <v>Флеш накопители  64 гб</v>
      </c>
      <c r="B455" s="167" t="s">
        <v>84</v>
      </c>
      <c r="C455" s="350"/>
      <c r="D455" s="167">
        <f>PRODUCT(Лист1!G219,$A$212)</f>
        <v>0.3664</v>
      </c>
      <c r="E455" s="321">
        <f>Лист1!H219</f>
        <v>0</v>
      </c>
      <c r="F455" s="250">
        <f t="shared" ref="F455:F461" si="17">D455*E455</f>
        <v>0</v>
      </c>
    </row>
    <row r="456" spans="1:6" hidden="1" x14ac:dyDescent="0.25">
      <c r="A456" s="215" t="str">
        <f ca="1">'таланты+инициативы0,2672'!A460</f>
        <v>Обучение персонала</v>
      </c>
      <c r="B456" s="167" t="s">
        <v>84</v>
      </c>
      <c r="C456" s="350"/>
      <c r="D456" s="167">
        <f>PRODUCT(Лист1!G220,$A$212)</f>
        <v>0.3664</v>
      </c>
      <c r="E456" s="321">
        <f>Лист1!H220</f>
        <v>0</v>
      </c>
      <c r="F456" s="250">
        <f t="shared" si="17"/>
        <v>0</v>
      </c>
    </row>
    <row r="457" spans="1:6" hidden="1" x14ac:dyDescent="0.25">
      <c r="A457" s="215" t="str">
        <f ca="1">'таланты+инициативы0,2672'!A461</f>
        <v>Переподготовка</v>
      </c>
      <c r="B457" s="167" t="s">
        <v>84</v>
      </c>
      <c r="C457" s="350"/>
      <c r="D457" s="167">
        <f>PRODUCT(Лист1!G221,$A$212)</f>
        <v>0.3664</v>
      </c>
      <c r="E457" s="321">
        <f>Лист1!H221</f>
        <v>0</v>
      </c>
      <c r="F457" s="250">
        <f t="shared" si="17"/>
        <v>0</v>
      </c>
    </row>
    <row r="458" spans="1:6" hidden="1" x14ac:dyDescent="0.25">
      <c r="A458" s="215" t="str">
        <f ca="1">'таланты+инициативы0,2672'!A462</f>
        <v>Пиломатериал</v>
      </c>
      <c r="B458" s="167" t="s">
        <v>84</v>
      </c>
      <c r="C458" s="350"/>
      <c r="D458" s="167">
        <f>PRODUCT(Лист1!G222,$A$212)</f>
        <v>0.3664</v>
      </c>
      <c r="E458" s="321">
        <f>Лист1!H222</f>
        <v>0</v>
      </c>
      <c r="F458" s="250">
        <f t="shared" si="17"/>
        <v>0</v>
      </c>
    </row>
    <row r="459" spans="1:6" hidden="1" x14ac:dyDescent="0.25">
      <c r="A459" s="215" t="str">
        <f ca="1">'таланты+инициативы0,2672'!A463</f>
        <v>Тонеры для картриджей Kyocera</v>
      </c>
      <c r="B459" s="167" t="s">
        <v>84</v>
      </c>
      <c r="C459" s="350"/>
      <c r="D459" s="167">
        <f>PRODUCT(Лист1!G223,$A$212)</f>
        <v>0.3664</v>
      </c>
      <c r="E459" s="321">
        <f>Лист1!H223</f>
        <v>0</v>
      </c>
      <c r="F459" s="250">
        <f t="shared" si="17"/>
        <v>0</v>
      </c>
    </row>
    <row r="460" spans="1:6" hidden="1" x14ac:dyDescent="0.25">
      <c r="A460" s="215" t="str">
        <f ca="1">'таланты+инициативы0,2672'!A464</f>
        <v>Комплект тонеров для цветного принтера Canon</v>
      </c>
      <c r="B460" s="167" t="s">
        <v>84</v>
      </c>
      <c r="C460" s="350"/>
      <c r="D460" s="167">
        <f>PRODUCT(Лист1!G224,$A$212)</f>
        <v>0.3664</v>
      </c>
      <c r="E460" s="321">
        <f>Лист1!H224</f>
        <v>0</v>
      </c>
      <c r="F460" s="250">
        <f t="shared" si="17"/>
        <v>0</v>
      </c>
    </row>
    <row r="461" spans="1:6" hidden="1" x14ac:dyDescent="0.25">
      <c r="A461" s="215" t="str">
        <f ca="1">'таланты+инициативы0,2672'!A465</f>
        <v>Комплект тонера для цветного принтера Hp</v>
      </c>
      <c r="B461" s="167" t="s">
        <v>84</v>
      </c>
      <c r="C461" s="350"/>
      <c r="D461" s="167">
        <f>PRODUCT(Лист1!G225,$A$212)</f>
        <v>0.3664</v>
      </c>
      <c r="E461" s="321">
        <f>Лист1!H225</f>
        <v>0</v>
      </c>
      <c r="F461" s="250">
        <f t="shared" si="17"/>
        <v>0</v>
      </c>
    </row>
    <row r="462" spans="1:6" hidden="1" x14ac:dyDescent="0.25">
      <c r="A462" s="215" t="str">
        <f ca="1">'таланты+инициативы0,2672'!A466</f>
        <v>Флеш накопители  16 гб</v>
      </c>
      <c r="B462" s="167" t="s">
        <v>84</v>
      </c>
      <c r="C462" s="350"/>
      <c r="D462" s="167">
        <f>PRODUCT(Лист1!G226,$A$212)</f>
        <v>0.3664</v>
      </c>
      <c r="E462" s="321">
        <f>Лист1!H226</f>
        <v>0</v>
      </c>
      <c r="F462" s="250">
        <f t="shared" ref="F462" si="18">D462*E462</f>
        <v>0</v>
      </c>
    </row>
    <row r="463" spans="1:6" ht="18.75" x14ac:dyDescent="0.25">
      <c r="A463" s="712" t="s">
        <v>31</v>
      </c>
      <c r="B463" s="713"/>
      <c r="C463" s="713"/>
      <c r="D463" s="713"/>
      <c r="E463" s="714"/>
      <c r="F463" s="291">
        <f>SUM(F216:F462)</f>
        <v>229617.38300800003</v>
      </c>
    </row>
    <row r="464" spans="1:6" x14ac:dyDescent="0.25">
      <c r="E464" s="166"/>
    </row>
  </sheetData>
  <mergeCells count="144">
    <mergeCell ref="I90:I92"/>
    <mergeCell ref="B93:B94"/>
    <mergeCell ref="D93:D94"/>
    <mergeCell ref="E93:E94"/>
    <mergeCell ref="F93:F94"/>
    <mergeCell ref="G93:G94"/>
    <mergeCell ref="I93:I94"/>
    <mergeCell ref="A93:A94"/>
    <mergeCell ref="F37:F38"/>
    <mergeCell ref="B39:C39"/>
    <mergeCell ref="B40:C40"/>
    <mergeCell ref="B41:C41"/>
    <mergeCell ref="E37:E38"/>
    <mergeCell ref="A101:H101"/>
    <mergeCell ref="A102:A104"/>
    <mergeCell ref="B102:C104"/>
    <mergeCell ref="D102:F102"/>
    <mergeCell ref="D103:D104"/>
    <mergeCell ref="A44:B44"/>
    <mergeCell ref="A45:B45"/>
    <mergeCell ref="A46:B46"/>
    <mergeCell ref="A47:B47"/>
    <mergeCell ref="A48:B48"/>
    <mergeCell ref="A50:F50"/>
    <mergeCell ref="B90:B92"/>
    <mergeCell ref="D90:D92"/>
    <mergeCell ref="E90:F90"/>
    <mergeCell ref="G90:G92"/>
    <mergeCell ref="A88:F88"/>
    <mergeCell ref="E103:E104"/>
    <mergeCell ref="F103:F104"/>
    <mergeCell ref="A99:F99"/>
    <mergeCell ref="H112:H113"/>
    <mergeCell ref="G112:G113"/>
    <mergeCell ref="F112:F113"/>
    <mergeCell ref="E112:E113"/>
    <mergeCell ref="D112:D113"/>
    <mergeCell ref="D111:H111"/>
    <mergeCell ref="A110:H110"/>
    <mergeCell ref="G146:G147"/>
    <mergeCell ref="A135:F135"/>
    <mergeCell ref="B114:C114"/>
    <mergeCell ref="A146:B147"/>
    <mergeCell ref="B111:C113"/>
    <mergeCell ref="A111:A113"/>
    <mergeCell ref="F124:F125"/>
    <mergeCell ref="G155:G156"/>
    <mergeCell ref="G166:G167"/>
    <mergeCell ref="A4:E4"/>
    <mergeCell ref="A5:E5"/>
    <mergeCell ref="A6:E6"/>
    <mergeCell ref="G22:G23"/>
    <mergeCell ref="A153:F153"/>
    <mergeCell ref="A155:A156"/>
    <mergeCell ref="B155:B156"/>
    <mergeCell ref="D155:D156"/>
    <mergeCell ref="E155:E156"/>
    <mergeCell ref="F155:F156"/>
    <mergeCell ref="A133:E133"/>
    <mergeCell ref="A143:F143"/>
    <mergeCell ref="D146:D147"/>
    <mergeCell ref="B36:C38"/>
    <mergeCell ref="D36:E36"/>
    <mergeCell ref="D37:D38"/>
    <mergeCell ref="B105:C105"/>
    <mergeCell ref="A122:F122"/>
    <mergeCell ref="A124:A125"/>
    <mergeCell ref="B124:B125"/>
    <mergeCell ref="D124:D125"/>
    <mergeCell ref="E124:E125"/>
    <mergeCell ref="A1:H1"/>
    <mergeCell ref="A18:B18"/>
    <mergeCell ref="A15:F15"/>
    <mergeCell ref="A7:E7"/>
    <mergeCell ref="A17:F17"/>
    <mergeCell ref="G19:G21"/>
    <mergeCell ref="I19:I21"/>
    <mergeCell ref="A19:A21"/>
    <mergeCell ref="B19:B21"/>
    <mergeCell ref="D19:D21"/>
    <mergeCell ref="D9:E9"/>
    <mergeCell ref="D10:E10"/>
    <mergeCell ref="D11:E11"/>
    <mergeCell ref="D12:E12"/>
    <mergeCell ref="D13:E13"/>
    <mergeCell ref="D8:E8"/>
    <mergeCell ref="E19:F19"/>
    <mergeCell ref="A210:E210"/>
    <mergeCell ref="A174:A175"/>
    <mergeCell ref="B174:B175"/>
    <mergeCell ref="D174:D175"/>
    <mergeCell ref="E174:E175"/>
    <mergeCell ref="F174:F175"/>
    <mergeCell ref="A163:F163"/>
    <mergeCell ref="A164:F164"/>
    <mergeCell ref="A166:A167"/>
    <mergeCell ref="B166:B167"/>
    <mergeCell ref="D166:D167"/>
    <mergeCell ref="E166:E167"/>
    <mergeCell ref="F166:F167"/>
    <mergeCell ref="A172:F172"/>
    <mergeCell ref="A149:B149"/>
    <mergeCell ref="A152:B152"/>
    <mergeCell ref="A463:E463"/>
    <mergeCell ref="B3:G3"/>
    <mergeCell ref="E53:E54"/>
    <mergeCell ref="F53:F54"/>
    <mergeCell ref="A55:B55"/>
    <mergeCell ref="A51:F51"/>
    <mergeCell ref="A53:B54"/>
    <mergeCell ref="D53:D54"/>
    <mergeCell ref="G53:G54"/>
    <mergeCell ref="A211:F211"/>
    <mergeCell ref="A212:F212"/>
    <mergeCell ref="A213:A214"/>
    <mergeCell ref="B213:B214"/>
    <mergeCell ref="D213:D214"/>
    <mergeCell ref="E213:E214"/>
    <mergeCell ref="F213:F214"/>
    <mergeCell ref="A171:F171"/>
    <mergeCell ref="A148:B148"/>
    <mergeCell ref="A35:H35"/>
    <mergeCell ref="A36:A38"/>
    <mergeCell ref="A150:B150"/>
    <mergeCell ref="A151:B151"/>
    <mergeCell ref="B33:C33"/>
    <mergeCell ref="B34:C34"/>
    <mergeCell ref="A26:H26"/>
    <mergeCell ref="I22:I23"/>
    <mergeCell ref="A22:A23"/>
    <mergeCell ref="B22:B23"/>
    <mergeCell ref="D22:D23"/>
    <mergeCell ref="E22:E23"/>
    <mergeCell ref="F22:F23"/>
    <mergeCell ref="B31:C31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</mergeCells>
  <printOptions horizontalCentered="1" verticalCentered="1"/>
  <pageMargins left="0.51181102362204722" right="0.31496062992125984" top="0.55118110236220474" bottom="0.55118110236220474" header="0" footer="0"/>
  <pageSetup paperSize="9" scale="41" fitToHeight="4" orientation="portrait" r:id="rId1"/>
  <rowBreaks count="2" manualBreakCount="2">
    <brk id="87" max="16383" man="1"/>
    <brk id="16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382"/>
  <sheetViews>
    <sheetView view="pageBreakPreview" workbookViewId="0">
      <selection activeCell="C176" sqref="A176:XFD381"/>
    </sheetView>
  </sheetViews>
  <sheetFormatPr defaultColWidth="8.875" defaultRowHeight="15" x14ac:dyDescent="0.25"/>
  <cols>
    <col min="1" max="1" width="34.125" style="2" customWidth="1"/>
    <col min="2" max="2" width="22.75" style="2" customWidth="1"/>
    <col min="3" max="3" width="48.25" style="2" customWidth="1"/>
    <col min="4" max="4" width="17.5" style="2" customWidth="1"/>
    <col min="5" max="5" width="15.375" style="2" customWidth="1"/>
    <col min="6" max="16384" width="8.875" style="2"/>
  </cols>
  <sheetData>
    <row r="1" spans="1:5" ht="189" customHeight="1" x14ac:dyDescent="0.25">
      <c r="D1" s="691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13.07. 2022 № 51-ОС "О внесении изменений в приказ от 23.12.2021 № 93-ос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91"/>
    </row>
    <row r="3" spans="1:5" x14ac:dyDescent="0.25">
      <c r="A3" s="692" t="s">
        <v>126</v>
      </c>
      <c r="B3" s="692"/>
      <c r="C3" s="692"/>
      <c r="D3" s="692"/>
      <c r="E3" s="692"/>
    </row>
    <row r="4" spans="1:5" ht="12.6" customHeight="1" x14ac:dyDescent="0.25">
      <c r="A4" s="693" t="s">
        <v>150</v>
      </c>
      <c r="B4" s="693"/>
      <c r="C4" s="693"/>
      <c r="D4" s="693"/>
      <c r="E4" s="693"/>
    </row>
    <row r="5" spans="1:5" ht="45" x14ac:dyDescent="0.25">
      <c r="A5" s="129" t="s">
        <v>127</v>
      </c>
      <c r="B5" s="66" t="s">
        <v>128</v>
      </c>
      <c r="C5" s="129" t="s">
        <v>129</v>
      </c>
      <c r="D5" s="129" t="s">
        <v>130</v>
      </c>
      <c r="E5" s="129" t="s">
        <v>131</v>
      </c>
    </row>
    <row r="6" spans="1:5" x14ac:dyDescent="0.25">
      <c r="A6" s="130">
        <v>1</v>
      </c>
      <c r="B6" s="130">
        <v>2</v>
      </c>
      <c r="C6" s="130">
        <v>3</v>
      </c>
      <c r="D6" s="130">
        <v>4</v>
      </c>
      <c r="E6" s="130">
        <v>5</v>
      </c>
    </row>
    <row r="7" spans="1:5" ht="19.5" customHeight="1" x14ac:dyDescent="0.25">
      <c r="A7" s="759" t="s">
        <v>125</v>
      </c>
      <c r="B7" s="700" t="s">
        <v>154</v>
      </c>
      <c r="C7" s="694" t="s">
        <v>132</v>
      </c>
      <c r="D7" s="695"/>
      <c r="E7" s="696"/>
    </row>
    <row r="8" spans="1:5" ht="14.45" customHeight="1" x14ac:dyDescent="0.25">
      <c r="A8" s="759"/>
      <c r="B8" s="700"/>
      <c r="C8" s="697" t="s">
        <v>133</v>
      </c>
      <c r="D8" s="698"/>
      <c r="E8" s="699"/>
    </row>
    <row r="9" spans="1:5" ht="12" customHeight="1" x14ac:dyDescent="0.25">
      <c r="A9" s="759"/>
      <c r="B9" s="700"/>
      <c r="C9" s="107" t="s">
        <v>140</v>
      </c>
      <c r="D9" s="131" t="s">
        <v>134</v>
      </c>
      <c r="E9" s="230">
        <f>'таланты+инициативы0,2672'!D25</f>
        <v>1.4963199999999999</v>
      </c>
    </row>
    <row r="10" spans="1:5" ht="12" customHeight="1" x14ac:dyDescent="0.25">
      <c r="A10" s="759"/>
      <c r="B10" s="700"/>
      <c r="C10" s="107" t="s">
        <v>93</v>
      </c>
      <c r="D10" s="132" t="s">
        <v>134</v>
      </c>
      <c r="E10" s="230">
        <f>'таланты+инициативы0,2672'!D24</f>
        <v>0.26719999999999999</v>
      </c>
    </row>
    <row r="11" spans="1:5" ht="12" customHeight="1" x14ac:dyDescent="0.25">
      <c r="A11" s="759"/>
      <c r="B11" s="700"/>
      <c r="C11" s="685" t="s">
        <v>144</v>
      </c>
      <c r="D11" s="686"/>
      <c r="E11" s="687"/>
    </row>
    <row r="12" spans="1:5" ht="15.75" customHeight="1" x14ac:dyDescent="0.25">
      <c r="A12" s="759"/>
      <c r="B12" s="700"/>
      <c r="C12" s="119" t="s">
        <v>310</v>
      </c>
      <c r="D12" s="99" t="s">
        <v>39</v>
      </c>
      <c r="E12" s="229">
        <f>'таланты+инициативы0,2672'!E48</f>
        <v>0.26719999999999999</v>
      </c>
    </row>
    <row r="13" spans="1:5" ht="12" customHeight="1" x14ac:dyDescent="0.25">
      <c r="A13" s="759"/>
      <c r="B13" s="700"/>
      <c r="C13" s="119" t="s">
        <v>311</v>
      </c>
      <c r="D13" s="99" t="s">
        <v>39</v>
      </c>
      <c r="E13" s="229">
        <f>'таланты+инициативы0,2672'!E49</f>
        <v>0.26719999999999999</v>
      </c>
    </row>
    <row r="14" spans="1:5" ht="13.5" customHeight="1" x14ac:dyDescent="0.25">
      <c r="A14" s="759"/>
      <c r="B14" s="700"/>
      <c r="C14" s="119" t="s">
        <v>312</v>
      </c>
      <c r="D14" s="99" t="s">
        <v>39</v>
      </c>
      <c r="E14" s="229">
        <f>'таланты+инициативы0,2672'!E50</f>
        <v>0.26719999999999999</v>
      </c>
    </row>
    <row r="15" spans="1:5" ht="22.9" customHeight="1" x14ac:dyDescent="0.25">
      <c r="A15" s="759"/>
      <c r="B15" s="700"/>
      <c r="C15" s="688" t="s">
        <v>145</v>
      </c>
      <c r="D15" s="689"/>
      <c r="E15" s="690"/>
    </row>
    <row r="16" spans="1:5" ht="18.75" customHeight="1" x14ac:dyDescent="0.25">
      <c r="A16" s="759"/>
      <c r="B16" s="700"/>
      <c r="C16" s="127" t="e">
        <f>'таланты+инициативы0,2672'!#REF!</f>
        <v>#REF!</v>
      </c>
      <c r="D16" s="377" t="e">
        <f>'таланты+инициативы0,2672'!#REF!</f>
        <v>#REF!</v>
      </c>
      <c r="E16" s="90" t="e">
        <f>'таланты+инициативы0,2672'!#REF!</f>
        <v>#REF!</v>
      </c>
    </row>
    <row r="17" spans="1:5" ht="12" customHeight="1" x14ac:dyDescent="0.25">
      <c r="A17" s="759"/>
      <c r="B17" s="700"/>
      <c r="C17" s="127" t="e">
        <f>'таланты+инициативы0,2672'!#REF!</f>
        <v>#REF!</v>
      </c>
      <c r="D17" s="377" t="e">
        <f>'таланты+инициативы0,2672'!#REF!</f>
        <v>#REF!</v>
      </c>
      <c r="E17" s="90" t="e">
        <f>'таланты+инициативы0,2672'!#REF!</f>
        <v>#REF!</v>
      </c>
    </row>
    <row r="18" spans="1:5" ht="12" customHeight="1" x14ac:dyDescent="0.25">
      <c r="A18" s="759"/>
      <c r="B18" s="700"/>
      <c r="C18" s="127" t="e">
        <f>'таланты+инициативы0,2672'!#REF!</f>
        <v>#REF!</v>
      </c>
      <c r="D18" s="377" t="e">
        <f>'таланты+инициативы0,2672'!#REF!</f>
        <v>#REF!</v>
      </c>
      <c r="E18" s="90" t="e">
        <f>'таланты+инициативы0,2672'!#REF!</f>
        <v>#REF!</v>
      </c>
    </row>
    <row r="19" spans="1:5" ht="12" customHeight="1" x14ac:dyDescent="0.25">
      <c r="A19" s="759"/>
      <c r="B19" s="700"/>
      <c r="C19" s="127" t="e">
        <f>'таланты+инициативы0,2672'!#REF!</f>
        <v>#REF!</v>
      </c>
      <c r="D19" s="377" t="e">
        <f>'таланты+инициативы0,2672'!#REF!</f>
        <v>#REF!</v>
      </c>
      <c r="E19" s="90" t="e">
        <f>'таланты+инициативы0,2672'!#REF!</f>
        <v>#REF!</v>
      </c>
    </row>
    <row r="20" spans="1:5" ht="12" customHeight="1" x14ac:dyDescent="0.25">
      <c r="A20" s="759"/>
      <c r="B20" s="700"/>
      <c r="C20" s="127" t="e">
        <f>'таланты+инициативы0,2672'!#REF!</f>
        <v>#REF!</v>
      </c>
      <c r="D20" s="377" t="e">
        <f>'таланты+инициативы0,2672'!#REF!</f>
        <v>#REF!</v>
      </c>
      <c r="E20" s="90" t="e">
        <f>'таланты+инициативы0,2672'!#REF!</f>
        <v>#REF!</v>
      </c>
    </row>
    <row r="21" spans="1:5" ht="12" customHeight="1" x14ac:dyDescent="0.25">
      <c r="A21" s="759"/>
      <c r="B21" s="700"/>
      <c r="C21" s="127" t="e">
        <f>'таланты+инициативы0,2672'!#REF!</f>
        <v>#REF!</v>
      </c>
      <c r="D21" s="377" t="e">
        <f>'таланты+инициативы0,2672'!#REF!</f>
        <v>#REF!</v>
      </c>
      <c r="E21" s="90" t="e">
        <f>'таланты+инициативы0,2672'!#REF!</f>
        <v>#REF!</v>
      </c>
    </row>
    <row r="22" spans="1:5" ht="12" customHeight="1" x14ac:dyDescent="0.25">
      <c r="A22" s="759"/>
      <c r="B22" s="700"/>
      <c r="C22" s="127" t="e">
        <f>'таланты+инициативы0,2672'!#REF!</f>
        <v>#REF!</v>
      </c>
      <c r="D22" s="377" t="e">
        <f>'таланты+инициативы0,2672'!#REF!</f>
        <v>#REF!</v>
      </c>
      <c r="E22" s="90" t="e">
        <f>'таланты+инициативы0,2672'!#REF!</f>
        <v>#REF!</v>
      </c>
    </row>
    <row r="23" spans="1:5" ht="12" customHeight="1" x14ac:dyDescent="0.25">
      <c r="A23" s="759"/>
      <c r="B23" s="700"/>
      <c r="C23" s="127" t="e">
        <f>'таланты+инициативы0,2672'!#REF!</f>
        <v>#REF!</v>
      </c>
      <c r="D23" s="377" t="e">
        <f>'таланты+инициативы0,2672'!#REF!</f>
        <v>#REF!</v>
      </c>
      <c r="E23" s="90" t="e">
        <f>'таланты+инициативы0,2672'!#REF!</f>
        <v>#REF!</v>
      </c>
    </row>
    <row r="24" spans="1:5" ht="12" customHeight="1" x14ac:dyDescent="0.25">
      <c r="A24" s="759"/>
      <c r="B24" s="700"/>
      <c r="C24" s="127" t="e">
        <f>'таланты+инициативы0,2672'!#REF!</f>
        <v>#REF!</v>
      </c>
      <c r="D24" s="377" t="e">
        <f>'таланты+инициативы0,2672'!#REF!</f>
        <v>#REF!</v>
      </c>
      <c r="E24" s="90" t="e">
        <f>'таланты+инициативы0,2672'!#REF!</f>
        <v>#REF!</v>
      </c>
    </row>
    <row r="25" spans="1:5" ht="12" customHeight="1" x14ac:dyDescent="0.25">
      <c r="A25" s="759"/>
      <c r="B25" s="700"/>
      <c r="C25" s="127" t="e">
        <f>'таланты+инициативы0,2672'!#REF!</f>
        <v>#REF!</v>
      </c>
      <c r="D25" s="377"/>
      <c r="E25" s="90" t="e">
        <f>'таланты+инициативы0,2672'!#REF!</f>
        <v>#REF!</v>
      </c>
    </row>
    <row r="26" spans="1:5" ht="12" customHeight="1" x14ac:dyDescent="0.25">
      <c r="A26" s="759"/>
      <c r="B26" s="700"/>
      <c r="C26" s="127" t="e">
        <f>'таланты+инициативы0,2672'!#REF!</f>
        <v>#REF!</v>
      </c>
      <c r="D26" s="377" t="e">
        <f>'таланты+инициативы0,2672'!#REF!</f>
        <v>#REF!</v>
      </c>
      <c r="E26" s="90" t="e">
        <f>'таланты+инициативы0,2672'!#REF!</f>
        <v>#REF!</v>
      </c>
    </row>
    <row r="27" spans="1:5" ht="12" customHeight="1" x14ac:dyDescent="0.25">
      <c r="A27" s="759"/>
      <c r="B27" s="700"/>
      <c r="C27" s="127" t="e">
        <f>'таланты+инициативы0,2672'!#REF!</f>
        <v>#REF!</v>
      </c>
      <c r="D27" s="377" t="e">
        <f>'таланты+инициативы0,2672'!#REF!</f>
        <v>#REF!</v>
      </c>
      <c r="E27" s="90" t="e">
        <f>'таланты+инициативы0,2672'!#REF!</f>
        <v>#REF!</v>
      </c>
    </row>
    <row r="28" spans="1:5" ht="12" customHeight="1" x14ac:dyDescent="0.25">
      <c r="A28" s="759"/>
      <c r="B28" s="700"/>
      <c r="C28" s="127" t="e">
        <f>'таланты+инициативы0,2672'!#REF!</f>
        <v>#REF!</v>
      </c>
      <c r="D28" s="377" t="e">
        <f>'таланты+инициативы0,2672'!#REF!</f>
        <v>#REF!</v>
      </c>
      <c r="E28" s="90" t="e">
        <f>'таланты+инициативы0,2672'!#REF!</f>
        <v>#REF!</v>
      </c>
    </row>
    <row r="29" spans="1:5" ht="12" hidden="1" customHeight="1" x14ac:dyDescent="0.25">
      <c r="A29" s="759"/>
      <c r="B29" s="700"/>
      <c r="C29" s="127" t="e">
        <f>'таланты+инициативы0,2672'!#REF!</f>
        <v>#REF!</v>
      </c>
      <c r="D29" s="94" t="e">
        <f>'таланты+инициативы0,2672'!#REF!</f>
        <v>#REF!</v>
      </c>
      <c r="E29" s="98" t="e">
        <f>'таланты+инициативы0,2672'!#REF!</f>
        <v>#REF!</v>
      </c>
    </row>
    <row r="30" spans="1:5" ht="12" hidden="1" customHeight="1" x14ac:dyDescent="0.25">
      <c r="A30" s="759"/>
      <c r="B30" s="700"/>
      <c r="C30" s="127" t="e">
        <f>'таланты+инициативы0,2672'!#REF!</f>
        <v>#REF!</v>
      </c>
      <c r="D30" s="94" t="e">
        <f>'таланты+инициативы0,2672'!#REF!</f>
        <v>#REF!</v>
      </c>
      <c r="E30" s="98" t="e">
        <f>'таланты+инициативы0,2672'!#REF!</f>
        <v>#REF!</v>
      </c>
    </row>
    <row r="31" spans="1:5" ht="12" hidden="1" customHeight="1" x14ac:dyDescent="0.25">
      <c r="A31" s="759"/>
      <c r="B31" s="700"/>
      <c r="C31" s="127" t="e">
        <f>'таланты+инициативы0,2672'!#REF!</f>
        <v>#REF!</v>
      </c>
      <c r="D31" s="94" t="e">
        <f>'таланты+инициативы0,2672'!#REF!</f>
        <v>#REF!</v>
      </c>
      <c r="E31" s="98" t="e">
        <f>'таланты+инициативы0,2672'!#REF!</f>
        <v>#REF!</v>
      </c>
    </row>
    <row r="32" spans="1:5" ht="12" hidden="1" customHeight="1" x14ac:dyDescent="0.25">
      <c r="A32" s="759"/>
      <c r="B32" s="700"/>
      <c r="C32" s="127" t="e">
        <f>'таланты+инициативы0,2672'!#REF!</f>
        <v>#REF!</v>
      </c>
      <c r="D32" s="94" t="e">
        <f>'таланты+инициативы0,2672'!#REF!</f>
        <v>#REF!</v>
      </c>
      <c r="E32" s="98" t="e">
        <f>'таланты+инициативы0,2672'!#REF!</f>
        <v>#REF!</v>
      </c>
    </row>
    <row r="33" spans="1:5" ht="12" hidden="1" customHeight="1" x14ac:dyDescent="0.25">
      <c r="A33" s="759"/>
      <c r="B33" s="700"/>
      <c r="C33" s="127" t="e">
        <f>'таланты+инициативы0,2672'!#REF!</f>
        <v>#REF!</v>
      </c>
      <c r="D33" s="94" t="e">
        <f>'таланты+инициативы0,2672'!#REF!</f>
        <v>#REF!</v>
      </c>
      <c r="E33" s="98" t="e">
        <f>'таланты+инициативы0,2672'!#REF!</f>
        <v>#REF!</v>
      </c>
    </row>
    <row r="34" spans="1:5" ht="12" hidden="1" customHeight="1" x14ac:dyDescent="0.25">
      <c r="A34" s="759"/>
      <c r="B34" s="700"/>
      <c r="C34" s="127" t="e">
        <f>'таланты+инициативы0,2672'!#REF!</f>
        <v>#REF!</v>
      </c>
      <c r="D34" s="94" t="e">
        <f>'таланты+инициативы0,2672'!#REF!</f>
        <v>#REF!</v>
      </c>
      <c r="E34" s="98" t="e">
        <f>'таланты+инициативы0,2672'!#REF!</f>
        <v>#REF!</v>
      </c>
    </row>
    <row r="35" spans="1:5" ht="12" hidden="1" customHeight="1" x14ac:dyDescent="0.25">
      <c r="A35" s="759"/>
      <c r="B35" s="700"/>
      <c r="C35" s="127" t="e">
        <f>'таланты+инициативы0,2672'!#REF!</f>
        <v>#REF!</v>
      </c>
      <c r="D35" s="94" t="e">
        <f>'таланты+инициативы0,2672'!#REF!</f>
        <v>#REF!</v>
      </c>
      <c r="E35" s="98" t="e">
        <f>'таланты+инициативы0,2672'!#REF!</f>
        <v>#REF!</v>
      </c>
    </row>
    <row r="36" spans="1:5" ht="12" hidden="1" customHeight="1" x14ac:dyDescent="0.25">
      <c r="A36" s="759"/>
      <c r="B36" s="700"/>
      <c r="C36" s="127" t="e">
        <f>'таланты+инициативы0,2672'!#REF!</f>
        <v>#REF!</v>
      </c>
      <c r="D36" s="94" t="e">
        <f>'таланты+инициативы0,2672'!#REF!</f>
        <v>#REF!</v>
      </c>
      <c r="E36" s="98" t="e">
        <f>'таланты+инициативы0,2672'!#REF!</f>
        <v>#REF!</v>
      </c>
    </row>
    <row r="37" spans="1:5" ht="12" hidden="1" customHeight="1" x14ac:dyDescent="0.25">
      <c r="A37" s="759"/>
      <c r="B37" s="700"/>
      <c r="C37" s="127" t="e">
        <f>'таланты+инициативы0,2672'!#REF!</f>
        <v>#REF!</v>
      </c>
      <c r="D37" s="94" t="e">
        <f>'таланты+инициативы0,2672'!#REF!</f>
        <v>#REF!</v>
      </c>
      <c r="E37" s="98" t="e">
        <f>'таланты+инициативы0,2672'!#REF!</f>
        <v>#REF!</v>
      </c>
    </row>
    <row r="38" spans="1:5" ht="12" hidden="1" customHeight="1" x14ac:dyDescent="0.25">
      <c r="A38" s="759"/>
      <c r="B38" s="700"/>
      <c r="C38" s="127" t="e">
        <f>'таланты+инициативы0,2672'!#REF!</f>
        <v>#REF!</v>
      </c>
      <c r="D38" s="94" t="e">
        <f>'таланты+инициативы0,2672'!#REF!</f>
        <v>#REF!</v>
      </c>
      <c r="E38" s="98" t="e">
        <f>'таланты+инициативы0,2672'!#REF!</f>
        <v>#REF!</v>
      </c>
    </row>
    <row r="39" spans="1:5" ht="12" hidden="1" customHeight="1" x14ac:dyDescent="0.25">
      <c r="A39" s="759"/>
      <c r="B39" s="700"/>
      <c r="C39" s="127" t="e">
        <f>'таланты+инициативы0,2672'!#REF!</f>
        <v>#REF!</v>
      </c>
      <c r="D39" s="94" t="e">
        <f>'таланты+инициативы0,2672'!#REF!</f>
        <v>#REF!</v>
      </c>
      <c r="E39" s="98" t="e">
        <f>'таланты+инициативы0,2672'!#REF!</f>
        <v>#REF!</v>
      </c>
    </row>
    <row r="40" spans="1:5" ht="12" hidden="1" customHeight="1" x14ac:dyDescent="0.25">
      <c r="A40" s="759"/>
      <c r="B40" s="700"/>
      <c r="C40" s="127" t="e">
        <f>'таланты+инициативы0,2672'!#REF!</f>
        <v>#REF!</v>
      </c>
      <c r="D40" s="94" t="e">
        <f>'таланты+инициативы0,2672'!#REF!</f>
        <v>#REF!</v>
      </c>
      <c r="E40" s="98" t="e">
        <f>'таланты+инициативы0,2672'!#REF!</f>
        <v>#REF!</v>
      </c>
    </row>
    <row r="41" spans="1:5" ht="12" hidden="1" customHeight="1" x14ac:dyDescent="0.25">
      <c r="A41" s="759"/>
      <c r="B41" s="700"/>
      <c r="C41" s="127" t="e">
        <f>'таланты+инициативы0,2672'!#REF!</f>
        <v>#REF!</v>
      </c>
      <c r="D41" s="94" t="e">
        <f>'таланты+инициативы0,2672'!#REF!</f>
        <v>#REF!</v>
      </c>
      <c r="E41" s="98" t="e">
        <f>'таланты+инициативы0,2672'!#REF!</f>
        <v>#REF!</v>
      </c>
    </row>
    <row r="42" spans="1:5" ht="12" hidden="1" customHeight="1" x14ac:dyDescent="0.25">
      <c r="A42" s="759"/>
      <c r="B42" s="700"/>
      <c r="C42" s="127" t="e">
        <f>'таланты+инициативы0,2672'!#REF!</f>
        <v>#REF!</v>
      </c>
      <c r="D42" s="94" t="e">
        <f>'таланты+инициативы0,2672'!#REF!</f>
        <v>#REF!</v>
      </c>
      <c r="E42" s="98" t="e">
        <f>'таланты+инициативы0,2672'!#REF!</f>
        <v>#REF!</v>
      </c>
    </row>
    <row r="43" spans="1:5" ht="12" hidden="1" customHeight="1" x14ac:dyDescent="0.25">
      <c r="A43" s="759"/>
      <c r="B43" s="700"/>
      <c r="C43" s="127" t="e">
        <f>'таланты+инициативы0,2672'!#REF!</f>
        <v>#REF!</v>
      </c>
      <c r="D43" s="94" t="e">
        <f>'таланты+инициативы0,2672'!#REF!</f>
        <v>#REF!</v>
      </c>
      <c r="E43" s="98" t="e">
        <f>'таланты+инициативы0,2672'!#REF!</f>
        <v>#REF!</v>
      </c>
    </row>
    <row r="44" spans="1:5" ht="12" hidden="1" customHeight="1" x14ac:dyDescent="0.25">
      <c r="A44" s="759"/>
      <c r="B44" s="700"/>
      <c r="C44" s="127" t="e">
        <f>'таланты+инициативы0,2672'!#REF!</f>
        <v>#REF!</v>
      </c>
      <c r="D44" s="94" t="e">
        <f>'таланты+инициативы0,2672'!#REF!</f>
        <v>#REF!</v>
      </c>
      <c r="E44" s="98" t="e">
        <f>'таланты+инициативы0,2672'!#REF!</f>
        <v>#REF!</v>
      </c>
    </row>
    <row r="45" spans="1:5" ht="12" hidden="1" customHeight="1" x14ac:dyDescent="0.25">
      <c r="A45" s="759"/>
      <c r="B45" s="700"/>
      <c r="C45" s="127" t="e">
        <f>'таланты+инициативы0,2672'!#REF!</f>
        <v>#REF!</v>
      </c>
      <c r="D45" s="94" t="e">
        <f>'таланты+инициативы0,2672'!#REF!</f>
        <v>#REF!</v>
      </c>
      <c r="E45" s="98" t="e">
        <f>'таланты+инициативы0,2672'!#REF!</f>
        <v>#REF!</v>
      </c>
    </row>
    <row r="46" spans="1:5" ht="12" hidden="1" customHeight="1" x14ac:dyDescent="0.25">
      <c r="A46" s="759"/>
      <c r="B46" s="700"/>
      <c r="C46" s="127" t="e">
        <f>'таланты+инициативы0,2672'!#REF!</f>
        <v>#REF!</v>
      </c>
      <c r="D46" s="94" t="e">
        <f>'таланты+инициативы0,2672'!#REF!</f>
        <v>#REF!</v>
      </c>
      <c r="E46" s="98" t="e">
        <f>'таланты+инициативы0,2672'!#REF!</f>
        <v>#REF!</v>
      </c>
    </row>
    <row r="47" spans="1:5" ht="12" hidden="1" customHeight="1" x14ac:dyDescent="0.25">
      <c r="A47" s="759"/>
      <c r="B47" s="700"/>
      <c r="C47" s="127" t="e">
        <f>'таланты+инициативы0,2672'!#REF!</f>
        <v>#REF!</v>
      </c>
      <c r="D47" s="94" t="e">
        <f>'таланты+инициативы0,2672'!#REF!</f>
        <v>#REF!</v>
      </c>
      <c r="E47" s="98" t="e">
        <f>'таланты+инициативы0,2672'!#REF!</f>
        <v>#REF!</v>
      </c>
    </row>
    <row r="48" spans="1:5" ht="12" hidden="1" customHeight="1" x14ac:dyDescent="0.25">
      <c r="A48" s="759"/>
      <c r="B48" s="700"/>
      <c r="C48" s="127" t="e">
        <f>'таланты+инициативы0,2672'!#REF!</f>
        <v>#REF!</v>
      </c>
      <c r="D48" s="94" t="e">
        <f>'таланты+инициативы0,2672'!#REF!</f>
        <v>#REF!</v>
      </c>
      <c r="E48" s="98" t="e">
        <f>'таланты+инициативы0,2672'!#REF!</f>
        <v>#REF!</v>
      </c>
    </row>
    <row r="49" spans="1:5" ht="12" hidden="1" customHeight="1" x14ac:dyDescent="0.25">
      <c r="A49" s="759"/>
      <c r="B49" s="700"/>
      <c r="C49" s="127" t="e">
        <f>'таланты+инициативы0,2672'!#REF!</f>
        <v>#REF!</v>
      </c>
      <c r="D49" s="94" t="e">
        <f>'таланты+инициативы0,2672'!#REF!</f>
        <v>#REF!</v>
      </c>
      <c r="E49" s="98" t="e">
        <f>'таланты+инициативы0,2672'!#REF!</f>
        <v>#REF!</v>
      </c>
    </row>
    <row r="50" spans="1:5" ht="12" hidden="1" customHeight="1" x14ac:dyDescent="0.25">
      <c r="A50" s="759"/>
      <c r="B50" s="700"/>
      <c r="C50" s="127" t="e">
        <f>'таланты+инициативы0,2672'!#REF!</f>
        <v>#REF!</v>
      </c>
      <c r="D50" s="94" t="e">
        <f>'таланты+инициативы0,2672'!#REF!</f>
        <v>#REF!</v>
      </c>
      <c r="E50" s="98" t="e">
        <f>'таланты+инициативы0,2672'!#REF!</f>
        <v>#REF!</v>
      </c>
    </row>
    <row r="51" spans="1:5" ht="12" hidden="1" customHeight="1" x14ac:dyDescent="0.25">
      <c r="A51" s="759"/>
      <c r="B51" s="700"/>
      <c r="C51" s="127" t="e">
        <f>'таланты+инициативы0,2672'!#REF!</f>
        <v>#REF!</v>
      </c>
      <c r="D51" s="94" t="e">
        <f>'таланты+инициативы0,2672'!#REF!</f>
        <v>#REF!</v>
      </c>
      <c r="E51" s="98" t="e">
        <f>'таланты+инициативы0,2672'!#REF!</f>
        <v>#REF!</v>
      </c>
    </row>
    <row r="52" spans="1:5" ht="12" hidden="1" customHeight="1" x14ac:dyDescent="0.25">
      <c r="A52" s="759"/>
      <c r="B52" s="700"/>
      <c r="C52" s="127" t="e">
        <f>'таланты+инициативы0,2672'!#REF!</f>
        <v>#REF!</v>
      </c>
      <c r="D52" s="94" t="e">
        <f>'таланты+инициативы0,2672'!#REF!</f>
        <v>#REF!</v>
      </c>
      <c r="E52" s="98" t="e">
        <f>'таланты+инициативы0,2672'!#REF!</f>
        <v>#REF!</v>
      </c>
    </row>
    <row r="53" spans="1:5" ht="12" hidden="1" customHeight="1" x14ac:dyDescent="0.25">
      <c r="A53" s="759"/>
      <c r="B53" s="700"/>
      <c r="C53" s="127" t="e">
        <f>'таланты+инициативы0,2672'!#REF!</f>
        <v>#REF!</v>
      </c>
      <c r="D53" s="94" t="e">
        <f>'таланты+инициативы0,2672'!#REF!</f>
        <v>#REF!</v>
      </c>
      <c r="E53" s="98" t="e">
        <f>'таланты+инициативы0,2672'!#REF!</f>
        <v>#REF!</v>
      </c>
    </row>
    <row r="54" spans="1:5" ht="12" hidden="1" customHeight="1" x14ac:dyDescent="0.25">
      <c r="A54" s="759"/>
      <c r="B54" s="700"/>
      <c r="C54" s="127" t="e">
        <f>'таланты+инициативы0,2672'!#REF!</f>
        <v>#REF!</v>
      </c>
      <c r="D54" s="94" t="e">
        <f>'таланты+инициативы0,2672'!#REF!</f>
        <v>#REF!</v>
      </c>
      <c r="E54" s="98" t="e">
        <f>'таланты+инициативы0,2672'!#REF!</f>
        <v>#REF!</v>
      </c>
    </row>
    <row r="55" spans="1:5" ht="12" hidden="1" customHeight="1" x14ac:dyDescent="0.25">
      <c r="A55" s="759"/>
      <c r="B55" s="700"/>
      <c r="C55" s="127" t="e">
        <f>'таланты+инициативы0,2672'!#REF!</f>
        <v>#REF!</v>
      </c>
      <c r="D55" s="94" t="e">
        <f>'таланты+инициативы0,2672'!#REF!</f>
        <v>#REF!</v>
      </c>
      <c r="E55" s="98" t="e">
        <f>'таланты+инициативы0,2672'!#REF!</f>
        <v>#REF!</v>
      </c>
    </row>
    <row r="56" spans="1:5" ht="12" hidden="1" customHeight="1" x14ac:dyDescent="0.25">
      <c r="A56" s="759"/>
      <c r="B56" s="700"/>
      <c r="C56" s="127" t="e">
        <f>'таланты+инициативы0,2672'!#REF!</f>
        <v>#REF!</v>
      </c>
      <c r="D56" s="94" t="e">
        <f>'таланты+инициативы0,2672'!#REF!</f>
        <v>#REF!</v>
      </c>
      <c r="E56" s="98" t="e">
        <f>'таланты+инициативы0,2672'!#REF!</f>
        <v>#REF!</v>
      </c>
    </row>
    <row r="57" spans="1:5" ht="12" hidden="1" customHeight="1" x14ac:dyDescent="0.25">
      <c r="A57" s="759"/>
      <c r="B57" s="700"/>
      <c r="C57" s="127" t="e">
        <f>'таланты+инициативы0,2672'!#REF!</f>
        <v>#REF!</v>
      </c>
      <c r="D57" s="94" t="e">
        <f>'таланты+инициативы0,2672'!#REF!</f>
        <v>#REF!</v>
      </c>
      <c r="E57" s="98" t="e">
        <f>'таланты+инициативы0,2672'!#REF!</f>
        <v>#REF!</v>
      </c>
    </row>
    <row r="58" spans="1:5" ht="12" hidden="1" customHeight="1" x14ac:dyDescent="0.25">
      <c r="A58" s="759"/>
      <c r="B58" s="700"/>
      <c r="C58" s="127" t="e">
        <f>'таланты+инициативы0,2672'!#REF!</f>
        <v>#REF!</v>
      </c>
      <c r="D58" s="94" t="e">
        <f>'таланты+инициативы0,2672'!#REF!</f>
        <v>#REF!</v>
      </c>
      <c r="E58" s="98" t="e">
        <f>'таланты+инициативы0,2672'!#REF!</f>
        <v>#REF!</v>
      </c>
    </row>
    <row r="59" spans="1:5" ht="12" hidden="1" customHeight="1" x14ac:dyDescent="0.25">
      <c r="A59" s="759"/>
      <c r="B59" s="700"/>
      <c r="C59" s="127" t="e">
        <f>'таланты+инициативы0,2672'!#REF!</f>
        <v>#REF!</v>
      </c>
      <c r="D59" s="94" t="e">
        <f>'таланты+инициативы0,2672'!#REF!</f>
        <v>#REF!</v>
      </c>
      <c r="E59" s="98" t="e">
        <f>'таланты+инициативы0,2672'!#REF!</f>
        <v>#REF!</v>
      </c>
    </row>
    <row r="60" spans="1:5" ht="12" hidden="1" customHeight="1" x14ac:dyDescent="0.25">
      <c r="A60" s="759"/>
      <c r="B60" s="700"/>
      <c r="C60" s="127" t="e">
        <f>'таланты+инициативы0,2672'!#REF!</f>
        <v>#REF!</v>
      </c>
      <c r="D60" s="94" t="e">
        <f>'таланты+инициативы0,2672'!#REF!</f>
        <v>#REF!</v>
      </c>
      <c r="E60" s="98" t="e">
        <f>'таланты+инициативы0,2672'!#REF!</f>
        <v>#REF!</v>
      </c>
    </row>
    <row r="61" spans="1:5" ht="12" hidden="1" customHeight="1" x14ac:dyDescent="0.25">
      <c r="A61" s="759"/>
      <c r="B61" s="700"/>
      <c r="C61" s="127" t="e">
        <f>'таланты+инициативы0,2672'!#REF!</f>
        <v>#REF!</v>
      </c>
      <c r="D61" s="94" t="e">
        <f>'таланты+инициативы0,2672'!#REF!</f>
        <v>#REF!</v>
      </c>
      <c r="E61" s="98" t="e">
        <f>'таланты+инициативы0,2672'!#REF!</f>
        <v>#REF!</v>
      </c>
    </row>
    <row r="62" spans="1:5" ht="12" hidden="1" customHeight="1" x14ac:dyDescent="0.25">
      <c r="A62" s="759"/>
      <c r="B62" s="700"/>
      <c r="C62" s="127" t="e">
        <f>'таланты+инициативы0,2672'!#REF!</f>
        <v>#REF!</v>
      </c>
      <c r="D62" s="94" t="e">
        <f>'таланты+инициативы0,2672'!#REF!</f>
        <v>#REF!</v>
      </c>
      <c r="E62" s="98" t="e">
        <f>'таланты+инициативы0,2672'!#REF!</f>
        <v>#REF!</v>
      </c>
    </row>
    <row r="63" spans="1:5" ht="12" hidden="1" customHeight="1" x14ac:dyDescent="0.25">
      <c r="A63" s="759"/>
      <c r="B63" s="700"/>
      <c r="C63" s="127" t="e">
        <f>'таланты+инициативы0,2672'!#REF!</f>
        <v>#REF!</v>
      </c>
      <c r="D63" s="94" t="e">
        <f>'таланты+инициативы0,2672'!#REF!</f>
        <v>#REF!</v>
      </c>
      <c r="E63" s="98" t="e">
        <f>'таланты+инициативы0,2672'!#REF!</f>
        <v>#REF!</v>
      </c>
    </row>
    <row r="64" spans="1:5" ht="12" hidden="1" customHeight="1" x14ac:dyDescent="0.25">
      <c r="A64" s="759"/>
      <c r="B64" s="700"/>
      <c r="C64" s="127" t="e">
        <f>'таланты+инициативы0,2672'!#REF!</f>
        <v>#REF!</v>
      </c>
      <c r="D64" s="94" t="e">
        <f>'таланты+инициативы0,2672'!#REF!</f>
        <v>#REF!</v>
      </c>
      <c r="E64" s="98" t="e">
        <f>'таланты+инициативы0,2672'!#REF!</f>
        <v>#REF!</v>
      </c>
    </row>
    <row r="65" spans="1:5" ht="12" hidden="1" customHeight="1" x14ac:dyDescent="0.25">
      <c r="A65" s="759"/>
      <c r="B65" s="700"/>
      <c r="C65" s="127" t="e">
        <f>'таланты+инициативы0,2672'!#REF!</f>
        <v>#REF!</v>
      </c>
      <c r="D65" s="94" t="e">
        <f>'таланты+инициативы0,2672'!#REF!</f>
        <v>#REF!</v>
      </c>
      <c r="E65" s="98" t="e">
        <f>'таланты+инициативы0,2672'!#REF!</f>
        <v>#REF!</v>
      </c>
    </row>
    <row r="66" spans="1:5" ht="12" hidden="1" customHeight="1" x14ac:dyDescent="0.25">
      <c r="A66" s="759"/>
      <c r="B66" s="700"/>
      <c r="C66" s="127" t="e">
        <f>'таланты+инициативы0,2672'!#REF!</f>
        <v>#REF!</v>
      </c>
      <c r="D66" s="94" t="e">
        <f>'таланты+инициативы0,2672'!#REF!</f>
        <v>#REF!</v>
      </c>
      <c r="E66" s="98" t="e">
        <f>'таланты+инициативы0,2672'!#REF!</f>
        <v>#REF!</v>
      </c>
    </row>
    <row r="67" spans="1:5" ht="12" hidden="1" customHeight="1" x14ac:dyDescent="0.25">
      <c r="A67" s="759"/>
      <c r="B67" s="700"/>
      <c r="C67" s="127" t="e">
        <f>'таланты+инициативы0,2672'!#REF!</f>
        <v>#REF!</v>
      </c>
      <c r="D67" s="94" t="e">
        <f>'таланты+инициативы0,2672'!#REF!</f>
        <v>#REF!</v>
      </c>
      <c r="E67" s="98" t="e">
        <f>'таланты+инициативы0,2672'!#REF!</f>
        <v>#REF!</v>
      </c>
    </row>
    <row r="68" spans="1:5" ht="12" hidden="1" customHeight="1" x14ac:dyDescent="0.25">
      <c r="A68" s="759"/>
      <c r="B68" s="700"/>
      <c r="C68" s="127" t="e">
        <f>'таланты+инициативы0,2672'!#REF!</f>
        <v>#REF!</v>
      </c>
      <c r="D68" s="94" t="e">
        <f>'таланты+инициативы0,2672'!#REF!</f>
        <v>#REF!</v>
      </c>
      <c r="E68" s="98" t="e">
        <f>'таланты+инициативы0,2672'!#REF!</f>
        <v>#REF!</v>
      </c>
    </row>
    <row r="69" spans="1:5" ht="12" hidden="1" customHeight="1" x14ac:dyDescent="0.25">
      <c r="A69" s="759"/>
      <c r="B69" s="700"/>
      <c r="C69" s="127" t="e">
        <f>'таланты+инициативы0,2672'!#REF!</f>
        <v>#REF!</v>
      </c>
      <c r="D69" s="94" t="e">
        <f>'таланты+инициативы0,2672'!#REF!</f>
        <v>#REF!</v>
      </c>
      <c r="E69" s="98" t="e">
        <f>'таланты+инициативы0,2672'!#REF!</f>
        <v>#REF!</v>
      </c>
    </row>
    <row r="70" spans="1:5" ht="12" hidden="1" customHeight="1" x14ac:dyDescent="0.25">
      <c r="A70" s="759"/>
      <c r="B70" s="700"/>
      <c r="C70" s="127" t="e">
        <f>'таланты+инициативы0,2672'!#REF!</f>
        <v>#REF!</v>
      </c>
      <c r="D70" s="94" t="e">
        <f>'таланты+инициативы0,2672'!#REF!</f>
        <v>#REF!</v>
      </c>
      <c r="E70" s="98" t="e">
        <f>'таланты+инициативы0,2672'!#REF!</f>
        <v>#REF!</v>
      </c>
    </row>
    <row r="71" spans="1:5" ht="12" hidden="1" customHeight="1" x14ac:dyDescent="0.25">
      <c r="A71" s="759"/>
      <c r="B71" s="700"/>
      <c r="C71" s="127" t="e">
        <f>'таланты+инициативы0,2672'!#REF!</f>
        <v>#REF!</v>
      </c>
      <c r="D71" s="94" t="e">
        <f>'таланты+инициативы0,2672'!#REF!</f>
        <v>#REF!</v>
      </c>
      <c r="E71" s="98" t="e">
        <f>'таланты+инициативы0,2672'!#REF!</f>
        <v>#REF!</v>
      </c>
    </row>
    <row r="72" spans="1:5" ht="12" hidden="1" customHeight="1" x14ac:dyDescent="0.25">
      <c r="A72" s="759"/>
      <c r="B72" s="700"/>
      <c r="C72" s="127" t="e">
        <f>'таланты+инициативы0,2672'!#REF!</f>
        <v>#REF!</v>
      </c>
      <c r="D72" s="94" t="e">
        <f>'таланты+инициативы0,2672'!#REF!</f>
        <v>#REF!</v>
      </c>
      <c r="E72" s="98" t="e">
        <f>'таланты+инициативы0,2672'!#REF!</f>
        <v>#REF!</v>
      </c>
    </row>
    <row r="73" spans="1:5" ht="12" hidden="1" customHeight="1" x14ac:dyDescent="0.25">
      <c r="A73" s="759"/>
      <c r="B73" s="700"/>
      <c r="C73" s="127" t="e">
        <f>'таланты+инициативы0,2672'!#REF!</f>
        <v>#REF!</v>
      </c>
      <c r="D73" s="94" t="e">
        <f>'таланты+инициативы0,2672'!#REF!</f>
        <v>#REF!</v>
      </c>
      <c r="E73" s="98" t="e">
        <f>'таланты+инициативы0,2672'!#REF!</f>
        <v>#REF!</v>
      </c>
    </row>
    <row r="74" spans="1:5" ht="12" hidden="1" customHeight="1" x14ac:dyDescent="0.25">
      <c r="A74" s="759"/>
      <c r="B74" s="700"/>
      <c r="C74" s="127" t="e">
        <f>'таланты+инициативы0,2672'!#REF!</f>
        <v>#REF!</v>
      </c>
      <c r="D74" s="94" t="e">
        <f>'таланты+инициативы0,2672'!#REF!</f>
        <v>#REF!</v>
      </c>
      <c r="E74" s="98" t="e">
        <f>'таланты+инициативы0,2672'!#REF!</f>
        <v>#REF!</v>
      </c>
    </row>
    <row r="75" spans="1:5" ht="12" hidden="1" customHeight="1" x14ac:dyDescent="0.25">
      <c r="A75" s="759"/>
      <c r="B75" s="700"/>
      <c r="C75" s="127" t="e">
        <f>'таланты+инициативы0,2672'!#REF!</f>
        <v>#REF!</v>
      </c>
      <c r="D75" s="94" t="e">
        <f>'таланты+инициативы0,2672'!#REF!</f>
        <v>#REF!</v>
      </c>
      <c r="E75" s="98" t="e">
        <f>'таланты+инициативы0,2672'!#REF!</f>
        <v>#REF!</v>
      </c>
    </row>
    <row r="76" spans="1:5" ht="12" customHeight="1" x14ac:dyDescent="0.25">
      <c r="A76" s="759"/>
      <c r="B76" s="700"/>
      <c r="C76" s="703" t="s">
        <v>135</v>
      </c>
      <c r="D76" s="704"/>
      <c r="E76" s="705"/>
    </row>
    <row r="77" spans="1:5" ht="12" customHeight="1" x14ac:dyDescent="0.25">
      <c r="A77" s="759"/>
      <c r="B77" s="700"/>
      <c r="C77" s="703" t="s">
        <v>136</v>
      </c>
      <c r="D77" s="704"/>
      <c r="E77" s="705"/>
    </row>
    <row r="78" spans="1:5" ht="12" customHeight="1" x14ac:dyDescent="0.25">
      <c r="A78" s="759"/>
      <c r="B78" s="700"/>
      <c r="C78" s="133" t="str">
        <f>'натур показатели патриотика'!C52</f>
        <v>Теплоэнергия</v>
      </c>
      <c r="D78" s="134" t="str">
        <f>'натур показатели патриотика'!D52</f>
        <v>Гкал</v>
      </c>
      <c r="E78" s="135">
        <f>'таланты+инициативы0,2672'!D146</f>
        <v>14.696</v>
      </c>
    </row>
    <row r="79" spans="1:5" ht="12" customHeight="1" x14ac:dyDescent="0.25">
      <c r="A79" s="759"/>
      <c r="B79" s="700"/>
      <c r="C79" s="133" t="str">
        <f>'натур показатели патриотика'!C53</f>
        <v xml:space="preserve">Водоснабжение </v>
      </c>
      <c r="D79" s="134" t="str">
        <f>'натур показатели патриотика'!D53</f>
        <v>м2</v>
      </c>
      <c r="E79" s="135">
        <f>'таланты+инициативы0,2672'!D147</f>
        <v>28.403359999999999</v>
      </c>
    </row>
    <row r="80" spans="1:5" ht="12" customHeight="1" x14ac:dyDescent="0.25">
      <c r="A80" s="759"/>
      <c r="B80" s="700"/>
      <c r="C80" s="133" t="str">
        <f>'натур показатели патриотика'!C54</f>
        <v>Водоотведение (септик)</v>
      </c>
      <c r="D80" s="134" t="str">
        <f>'натур показатели патриотика'!D54</f>
        <v>м3</v>
      </c>
      <c r="E80" s="135">
        <f>'таланты+инициативы0,2672'!D148</f>
        <v>0.80159999999999998</v>
      </c>
    </row>
    <row r="81" spans="1:5" ht="12" customHeight="1" x14ac:dyDescent="0.25">
      <c r="A81" s="759"/>
      <c r="B81" s="700"/>
      <c r="C81" s="133" t="str">
        <f>'натур показатели патриотика'!C55</f>
        <v>Электроэнергия</v>
      </c>
      <c r="D81" s="134" t="str">
        <f>'натур показатели патриотика'!D55</f>
        <v>МВт час.</v>
      </c>
      <c r="E81" s="135">
        <f>'таланты+инициативы0,2672'!D149</f>
        <v>1.6032</v>
      </c>
    </row>
    <row r="82" spans="1:5" ht="12" customHeight="1" x14ac:dyDescent="0.25">
      <c r="A82" s="759"/>
      <c r="B82" s="700"/>
      <c r="C82" s="133" t="str">
        <f>'натур показатели патриотика'!C56</f>
        <v>ТКО</v>
      </c>
      <c r="D82" s="134" t="str">
        <f>'натур показатели патриотика'!D56</f>
        <v>договор</v>
      </c>
      <c r="E82" s="135">
        <f>'таланты+инициативы0,2672'!D150</f>
        <v>2.1375999999999999</v>
      </c>
    </row>
    <row r="83" spans="1:5" ht="12" customHeight="1" x14ac:dyDescent="0.25">
      <c r="A83" s="759"/>
      <c r="B83" s="700"/>
      <c r="C83" s="133" t="str">
        <f>'натур показатели патриотика'!C57</f>
        <v>Электроэнергия (резерв)</v>
      </c>
      <c r="D83" s="134" t="str">
        <f>'натур показатели патриотика'!D57</f>
        <v>МВт час.</v>
      </c>
      <c r="E83" s="135">
        <f>'таланты+инициативы0,2672'!D151</f>
        <v>1.3359999999999999</v>
      </c>
    </row>
    <row r="84" spans="1:5" ht="12" customHeight="1" x14ac:dyDescent="0.25">
      <c r="A84" s="759"/>
      <c r="B84" s="700"/>
      <c r="C84" s="709" t="s">
        <v>137</v>
      </c>
      <c r="D84" s="710"/>
      <c r="E84" s="711"/>
    </row>
    <row r="85" spans="1:5" ht="12" customHeight="1" x14ac:dyDescent="0.25">
      <c r="A85" s="759"/>
      <c r="B85" s="700"/>
      <c r="C85" s="253" t="str">
        <f>'таланты+инициативы0,2672'!A193</f>
        <v xml:space="preserve">Уборка территории от снега </v>
      </c>
      <c r="D85" s="134" t="s">
        <v>22</v>
      </c>
      <c r="E85" s="254">
        <f>'таланты+инициативы0,2672'!D193</f>
        <v>0.53439999999999999</v>
      </c>
    </row>
    <row r="86" spans="1:5" ht="12" customHeight="1" x14ac:dyDescent="0.25">
      <c r="A86" s="759"/>
      <c r="B86" s="700"/>
      <c r="C86" s="253" t="str">
        <f>'таланты+инициативы0,2672'!A194</f>
        <v>Профилактическая дезинфекция</v>
      </c>
      <c r="D86" s="134" t="s">
        <v>22</v>
      </c>
      <c r="E86" s="254">
        <f>'таланты+инициативы0,2672'!D194</f>
        <v>0.26719999999999999</v>
      </c>
    </row>
    <row r="87" spans="1:5" ht="12" customHeight="1" x14ac:dyDescent="0.25">
      <c r="A87" s="759"/>
      <c r="B87" s="700"/>
      <c r="C87" s="253" t="str">
        <f>'таланты+инициативы0,2672'!A195</f>
        <v>Обслуживание системы видеонаблюдения</v>
      </c>
      <c r="D87" s="134" t="s">
        <v>22</v>
      </c>
      <c r="E87" s="254">
        <f>'таланты+инициативы0,2672'!D195</f>
        <v>3.2063999999999999</v>
      </c>
    </row>
    <row r="88" spans="1:5" ht="12" customHeight="1" x14ac:dyDescent="0.25">
      <c r="A88" s="759"/>
      <c r="B88" s="700"/>
      <c r="C88" s="253" t="str">
        <f>'таланты+инициативы0,2672'!A196</f>
        <v>Комплексное обслуживание системы тепловодоснабжения и конструктивных элементов здания</v>
      </c>
      <c r="D88" s="134" t="s">
        <v>22</v>
      </c>
      <c r="E88" s="254">
        <f>'таланты+инициативы0,2672'!D196</f>
        <v>0.26719999999999999</v>
      </c>
    </row>
    <row r="89" spans="1:5" ht="12" customHeight="1" x14ac:dyDescent="0.25">
      <c r="A89" s="759"/>
      <c r="B89" s="700"/>
      <c r="C89" s="253" t="str">
        <f>'таланты+инициативы0,2672'!A197</f>
        <v>Договор осмотр технического состояния автомобиля</v>
      </c>
      <c r="D89" s="134" t="s">
        <v>22</v>
      </c>
      <c r="E89" s="254">
        <f>'таланты+инициативы0,2672'!D197</f>
        <v>56.112000000000002</v>
      </c>
    </row>
    <row r="90" spans="1:5" ht="12" customHeight="1" x14ac:dyDescent="0.25">
      <c r="A90" s="759"/>
      <c r="B90" s="700"/>
      <c r="C90" s="253" t="str">
        <f>'таланты+инициативы0,2672'!A198</f>
        <v>Техническое обслуживание систем пожарной сигнализации</v>
      </c>
      <c r="D90" s="134" t="s">
        <v>22</v>
      </c>
      <c r="E90" s="254">
        <f>'таланты+инициативы0,2672'!D198</f>
        <v>3.2063999999999999</v>
      </c>
    </row>
    <row r="91" spans="1:5" ht="14.45" customHeight="1" x14ac:dyDescent="0.25">
      <c r="A91" s="759"/>
      <c r="B91" s="700"/>
      <c r="C91" s="253" t="str">
        <f>'таланты+инициативы0,2672'!A199</f>
        <v>Заправка катриджей</v>
      </c>
      <c r="D91" s="134" t="s">
        <v>22</v>
      </c>
      <c r="E91" s="254">
        <f>'таланты+инициативы0,2672'!D199</f>
        <v>2.6719999999999997</v>
      </c>
    </row>
    <row r="92" spans="1:5" ht="14.45" customHeight="1" x14ac:dyDescent="0.25">
      <c r="A92" s="759"/>
      <c r="B92" s="700"/>
      <c r="C92" s="253" t="e">
        <f>'таланты+инициативы0,2672'!#REF!</f>
        <v>#REF!</v>
      </c>
      <c r="D92" s="134" t="s">
        <v>22</v>
      </c>
      <c r="E92" s="254" t="e">
        <f>'таланты+инициативы0,2672'!#REF!</f>
        <v>#REF!</v>
      </c>
    </row>
    <row r="93" spans="1:5" ht="14.45" customHeight="1" x14ac:dyDescent="0.25">
      <c r="A93" s="759"/>
      <c r="B93" s="700"/>
      <c r="C93" s="253" t="str">
        <f>'таланты+инициативы0,2672'!A205</f>
        <v>Предрейсовое медицинское обследование 200дней*85руб</v>
      </c>
      <c r="D93" s="134" t="s">
        <v>22</v>
      </c>
      <c r="E93" s="254">
        <f>'таланты+инициативы0,2672'!D205</f>
        <v>112.224</v>
      </c>
    </row>
    <row r="94" spans="1:5" ht="14.45" customHeight="1" x14ac:dyDescent="0.25">
      <c r="A94" s="759"/>
      <c r="B94" s="700"/>
      <c r="C94" s="253" t="str">
        <f>'таланты+инициативы0,2672'!A206</f>
        <v xml:space="preserve">Услуги охраны  </v>
      </c>
      <c r="D94" s="134" t="s">
        <v>22</v>
      </c>
      <c r="E94" s="254">
        <f>'таланты+инициативы0,2672'!D206</f>
        <v>3.2063999999999999</v>
      </c>
    </row>
    <row r="95" spans="1:5" ht="14.45" customHeight="1" x14ac:dyDescent="0.25">
      <c r="A95" s="759"/>
      <c r="B95" s="700"/>
      <c r="C95" s="253" t="str">
        <f>'таланты+инициативы0,2672'!A207</f>
        <v>Обслуживание систем охранных средств сигнализации (тревожная кнопка)</v>
      </c>
      <c r="D95" s="134" t="s">
        <v>22</v>
      </c>
      <c r="E95" s="254">
        <f>'таланты+инициативы0,2672'!D207</f>
        <v>3.2063999999999999</v>
      </c>
    </row>
    <row r="96" spans="1:5" ht="14.45" customHeight="1" x14ac:dyDescent="0.25">
      <c r="A96" s="759"/>
      <c r="B96" s="700"/>
      <c r="C96" s="253" t="str">
        <f>'таланты+инициативы0,2672'!A208</f>
        <v>Медосмотр при устройстве на работу</v>
      </c>
      <c r="D96" s="134" t="s">
        <v>22</v>
      </c>
      <c r="E96" s="254">
        <f>'таланты+инициативы0,2672'!D208</f>
        <v>1.0688</v>
      </c>
    </row>
    <row r="97" spans="1:5" ht="14.45" customHeight="1" x14ac:dyDescent="0.25">
      <c r="A97" s="759"/>
      <c r="B97" s="700"/>
      <c r="C97" s="253" t="str">
        <f>'таланты+инициативы0,2672'!A209</f>
        <v>Страховая премия по полису ОСАГО за УАЗ</v>
      </c>
      <c r="D97" s="134" t="s">
        <v>22</v>
      </c>
      <c r="E97" s="254">
        <f>'таланты+инициативы0,2672'!D209</f>
        <v>0.26719999999999999</v>
      </c>
    </row>
    <row r="98" spans="1:5" ht="21" customHeight="1" x14ac:dyDescent="0.25">
      <c r="A98" s="759"/>
      <c r="B98" s="700"/>
      <c r="C98" s="253" t="str">
        <f>'таланты+инициативы0,2672'!A210</f>
        <v>Диагностика бытовой и оргтехники для определения возможности ее дальнейшего использования (244/226)</v>
      </c>
      <c r="D98" s="134" t="s">
        <v>22</v>
      </c>
      <c r="E98" s="254">
        <f>'таланты+инициативы0,2672'!D210</f>
        <v>0.26719999999999999</v>
      </c>
    </row>
    <row r="99" spans="1:5" ht="16.5" customHeight="1" x14ac:dyDescent="0.25">
      <c r="A99" s="759"/>
      <c r="B99" s="700"/>
      <c r="C99" s="253" t="str">
        <f>'таланты+инициативы0,2672'!A211</f>
        <v>Изготовление снежных фигур</v>
      </c>
      <c r="D99" s="134" t="s">
        <v>22</v>
      </c>
      <c r="E99" s="254">
        <f>'таланты+инициативы0,2672'!D211</f>
        <v>0.26719999999999999</v>
      </c>
    </row>
    <row r="100" spans="1:5" ht="15" customHeight="1" x14ac:dyDescent="0.25">
      <c r="A100" s="759"/>
      <c r="B100" s="700"/>
      <c r="C100" s="253" t="str">
        <f>'таланты+инициативы0,2672'!A212</f>
        <v>Приобретение программного обеспечения</v>
      </c>
      <c r="D100" s="134" t="s">
        <v>22</v>
      </c>
      <c r="E100" s="254">
        <f>'таланты+инициативы0,2672'!D212</f>
        <v>0.53439999999999999</v>
      </c>
    </row>
    <row r="101" spans="1:5" ht="15" customHeight="1" x14ac:dyDescent="0.25">
      <c r="A101" s="759"/>
      <c r="B101" s="700"/>
      <c r="C101" s="253" t="str">
        <f>'таланты+инициативы0,2672'!A213</f>
        <v>Оплата пени, штрафов (853/291)</v>
      </c>
      <c r="D101" s="134" t="s">
        <v>22</v>
      </c>
      <c r="E101" s="254">
        <f>'таланты+инициативы0,2672'!D213</f>
        <v>1.3359999999999999</v>
      </c>
    </row>
    <row r="102" spans="1:5" ht="15" customHeight="1" x14ac:dyDescent="0.25">
      <c r="A102" s="759"/>
      <c r="B102" s="700"/>
      <c r="C102" s="253" t="e">
        <f>'таланты+инициативы0,2672'!#REF!</f>
        <v>#REF!</v>
      </c>
      <c r="D102" s="134" t="s">
        <v>22</v>
      </c>
      <c r="E102" s="254" t="e">
        <f>'таланты+инициативы0,2672'!#REF!</f>
        <v>#REF!</v>
      </c>
    </row>
    <row r="103" spans="1:5" ht="15" customHeight="1" x14ac:dyDescent="0.25">
      <c r="A103" s="759"/>
      <c r="B103" s="700"/>
      <c r="C103" s="253" t="e">
        <f>'таланты+инициативы0,2672'!#REF!</f>
        <v>#REF!</v>
      </c>
      <c r="D103" s="134" t="s">
        <v>22</v>
      </c>
      <c r="E103" s="254" t="e">
        <f>'таланты+инициативы0,2672'!#REF!</f>
        <v>#REF!</v>
      </c>
    </row>
    <row r="104" spans="1:5" ht="15" customHeight="1" x14ac:dyDescent="0.25">
      <c r="A104" s="759"/>
      <c r="B104" s="700"/>
      <c r="C104" s="253" t="e">
        <f>'таланты+инициативы0,2672'!#REF!</f>
        <v>#REF!</v>
      </c>
      <c r="D104" s="134" t="s">
        <v>22</v>
      </c>
      <c r="E104" s="254" t="e">
        <f>'таланты+инициативы0,2672'!#REF!</f>
        <v>#REF!</v>
      </c>
    </row>
    <row r="105" spans="1:5" ht="15" hidden="1" customHeight="1" x14ac:dyDescent="0.25">
      <c r="A105" s="759"/>
      <c r="B105" s="700"/>
      <c r="C105" s="253" t="e">
        <f>'таланты+инициативы0,2672'!#REF!</f>
        <v>#REF!</v>
      </c>
      <c r="D105" s="134" t="s">
        <v>22</v>
      </c>
      <c r="E105" s="254" t="e">
        <f>'таланты+инициативы0,2672'!#REF!</f>
        <v>#REF!</v>
      </c>
    </row>
    <row r="106" spans="1:5" ht="15" hidden="1" customHeight="1" x14ac:dyDescent="0.25">
      <c r="A106" s="759"/>
      <c r="B106" s="700"/>
      <c r="C106" s="253" t="e">
        <f>'таланты+инициативы0,2672'!#REF!</f>
        <v>#REF!</v>
      </c>
      <c r="D106" s="134" t="s">
        <v>22</v>
      </c>
      <c r="E106" s="254" t="e">
        <f>'таланты+инициативы0,2672'!#REF!</f>
        <v>#REF!</v>
      </c>
    </row>
    <row r="107" spans="1:5" ht="15" hidden="1" customHeight="1" x14ac:dyDescent="0.25">
      <c r="A107" s="759"/>
      <c r="B107" s="700"/>
      <c r="C107" s="253" t="e">
        <f>'таланты+инициативы0,2672'!#REF!</f>
        <v>#REF!</v>
      </c>
      <c r="D107" s="134" t="s">
        <v>22</v>
      </c>
      <c r="E107" s="254" t="e">
        <f>'таланты+инициативы0,2672'!#REF!</f>
        <v>#REF!</v>
      </c>
    </row>
    <row r="108" spans="1:5" ht="15" hidden="1" customHeight="1" x14ac:dyDescent="0.25">
      <c r="A108" s="759"/>
      <c r="B108" s="700"/>
      <c r="C108" s="253" t="e">
        <f>'таланты+инициативы0,2672'!#REF!</f>
        <v>#REF!</v>
      </c>
      <c r="D108" s="134" t="s">
        <v>22</v>
      </c>
      <c r="E108" s="254" t="e">
        <f>'таланты+инициативы0,2672'!#REF!</f>
        <v>#REF!</v>
      </c>
    </row>
    <row r="109" spans="1:5" ht="15" hidden="1" customHeight="1" x14ac:dyDescent="0.25">
      <c r="A109" s="759"/>
      <c r="B109" s="700"/>
      <c r="C109" s="253" t="e">
        <f>'таланты+инициативы0,2672'!#REF!</f>
        <v>#REF!</v>
      </c>
      <c r="D109" s="134" t="s">
        <v>22</v>
      </c>
      <c r="E109" s="254" t="e">
        <f>'таланты+инициативы0,2672'!#REF!</f>
        <v>#REF!</v>
      </c>
    </row>
    <row r="110" spans="1:5" ht="15" hidden="1" customHeight="1" x14ac:dyDescent="0.25">
      <c r="A110" s="759"/>
      <c r="B110" s="700"/>
      <c r="C110" s="253" t="e">
        <f>'таланты+инициативы0,2672'!#REF!</f>
        <v>#REF!</v>
      </c>
      <c r="D110" s="134" t="s">
        <v>22</v>
      </c>
      <c r="E110" s="254" t="e">
        <f>'таланты+инициативы0,2672'!#REF!</f>
        <v>#REF!</v>
      </c>
    </row>
    <row r="111" spans="1:5" ht="15" hidden="1" customHeight="1" x14ac:dyDescent="0.25">
      <c r="A111" s="759"/>
      <c r="B111" s="700"/>
      <c r="C111" s="253" t="e">
        <f>'таланты+инициативы0,2672'!#REF!</f>
        <v>#REF!</v>
      </c>
      <c r="D111" s="134" t="s">
        <v>22</v>
      </c>
      <c r="E111" s="254" t="e">
        <f>'таланты+инициативы0,2672'!#REF!</f>
        <v>#REF!</v>
      </c>
    </row>
    <row r="112" spans="1:5" ht="15" hidden="1" customHeight="1" x14ac:dyDescent="0.25">
      <c r="A112" s="759"/>
      <c r="B112" s="700"/>
      <c r="C112" s="253" t="e">
        <f>'таланты+инициативы0,2672'!#REF!</f>
        <v>#REF!</v>
      </c>
      <c r="D112" s="134" t="s">
        <v>22</v>
      </c>
      <c r="E112" s="254" t="e">
        <f>'таланты+инициативы0,2672'!#REF!</f>
        <v>#REF!</v>
      </c>
    </row>
    <row r="113" spans="1:5" ht="15" hidden="1" customHeight="1" x14ac:dyDescent="0.25">
      <c r="A113" s="759"/>
      <c r="B113" s="700"/>
      <c r="C113" s="253" t="e">
        <f>'таланты+инициативы0,2672'!#REF!</f>
        <v>#REF!</v>
      </c>
      <c r="D113" s="134" t="s">
        <v>22</v>
      </c>
      <c r="E113" s="254" t="e">
        <f>'таланты+инициативы0,2672'!#REF!</f>
        <v>#REF!</v>
      </c>
    </row>
    <row r="114" spans="1:5" ht="15" hidden="1" customHeight="1" x14ac:dyDescent="0.25">
      <c r="A114" s="759"/>
      <c r="B114" s="700"/>
      <c r="C114" s="253" t="e">
        <f>'таланты+инициативы0,2672'!#REF!</f>
        <v>#REF!</v>
      </c>
      <c r="D114" s="134" t="s">
        <v>22</v>
      </c>
      <c r="E114" s="254" t="e">
        <f>'таланты+инициативы0,2672'!#REF!</f>
        <v>#REF!</v>
      </c>
    </row>
    <row r="115" spans="1:5" ht="15" hidden="1" customHeight="1" x14ac:dyDescent="0.25">
      <c r="A115" s="759"/>
      <c r="B115" s="700"/>
      <c r="C115" s="253" t="e">
        <f>'таланты+инициативы0,2672'!#REF!</f>
        <v>#REF!</v>
      </c>
      <c r="D115" s="134" t="s">
        <v>22</v>
      </c>
      <c r="E115" s="254" t="e">
        <f>'таланты+инициативы0,2672'!#REF!</f>
        <v>#REF!</v>
      </c>
    </row>
    <row r="116" spans="1:5" ht="15" hidden="1" customHeight="1" x14ac:dyDescent="0.25">
      <c r="A116" s="759"/>
      <c r="B116" s="700"/>
      <c r="C116" s="253" t="e">
        <f>'таланты+инициативы0,2672'!#REF!</f>
        <v>#REF!</v>
      </c>
      <c r="D116" s="134" t="s">
        <v>22</v>
      </c>
      <c r="E116" s="254" t="e">
        <f>'таланты+инициативы0,2672'!#REF!</f>
        <v>#REF!</v>
      </c>
    </row>
    <row r="117" spans="1:5" ht="15" hidden="1" customHeight="1" x14ac:dyDescent="0.25">
      <c r="A117" s="759"/>
      <c r="B117" s="700"/>
      <c r="C117" s="253" t="e">
        <f>'таланты+инициативы0,2672'!#REF!</f>
        <v>#REF!</v>
      </c>
      <c r="D117" s="134" t="s">
        <v>22</v>
      </c>
      <c r="E117" s="254" t="e">
        <f>'таланты+инициативы0,2672'!#REF!</f>
        <v>#REF!</v>
      </c>
    </row>
    <row r="118" spans="1:5" ht="15" customHeight="1" x14ac:dyDescent="0.25">
      <c r="A118" s="759"/>
      <c r="B118" s="700"/>
      <c r="C118" s="706" t="s">
        <v>138</v>
      </c>
      <c r="D118" s="707"/>
      <c r="E118" s="708"/>
    </row>
    <row r="119" spans="1:5" ht="15" customHeight="1" x14ac:dyDescent="0.25">
      <c r="A119" s="759"/>
      <c r="B119" s="700"/>
      <c r="C119" s="137" t="str">
        <f>'инновации+добровольчество0,3664'!A191</f>
        <v>переговоры по району, мин</v>
      </c>
      <c r="D119" s="99" t="s">
        <v>86</v>
      </c>
      <c r="E119" s="231">
        <f>'таланты+инициативы0,2672'!D173</f>
        <v>0</v>
      </c>
    </row>
    <row r="120" spans="1:5" ht="15" customHeight="1" x14ac:dyDescent="0.25">
      <c r="A120" s="759"/>
      <c r="B120" s="700"/>
      <c r="C120" s="137" t="str">
        <f>'инновации+добровольчество0,3664'!A192</f>
        <v>Переговоры за пределами района,мин</v>
      </c>
      <c r="D120" s="99" t="s">
        <v>22</v>
      </c>
      <c r="E120" s="429">
        <f>'таланты+инициативы0,2672'!D174</f>
        <v>10.02</v>
      </c>
    </row>
    <row r="121" spans="1:5" ht="15" customHeight="1" x14ac:dyDescent="0.25">
      <c r="A121" s="759"/>
      <c r="B121" s="700"/>
      <c r="C121" s="137" t="str">
        <f>'инновации+добровольчество0,3664'!A193</f>
        <v>Абоненская плата за услуги связи, номеров</v>
      </c>
      <c r="D121" s="99" t="s">
        <v>37</v>
      </c>
      <c r="E121" s="231">
        <f>'таланты+инициативы0,2672'!D175</f>
        <v>0.26719999999999999</v>
      </c>
    </row>
    <row r="122" spans="1:5" ht="15" customHeight="1" x14ac:dyDescent="0.25">
      <c r="A122" s="759"/>
      <c r="B122" s="700"/>
      <c r="C122" s="137" t="str">
        <f>'инновации+добровольчество0,3664'!A194</f>
        <v xml:space="preserve">Абоненская плата за услуги Интернет </v>
      </c>
      <c r="D122" s="99" t="s">
        <v>37</v>
      </c>
      <c r="E122" s="231">
        <f>'таланты+инициативы0,2672'!D176</f>
        <v>0.26719999999999999</v>
      </c>
    </row>
    <row r="123" spans="1:5" ht="15" customHeight="1" x14ac:dyDescent="0.25">
      <c r="A123" s="759"/>
      <c r="B123" s="700"/>
      <c r="C123" s="137" t="str">
        <f>'инновации+добровольчество0,3664'!A195</f>
        <v>Почтовые конверты</v>
      </c>
      <c r="D123" s="99" t="s">
        <v>38</v>
      </c>
      <c r="E123" s="231">
        <f>'таланты+инициативы0,2672'!D177</f>
        <v>0.26719999999999999</v>
      </c>
    </row>
    <row r="124" spans="1:5" ht="15" hidden="1" customHeight="1" x14ac:dyDescent="0.25">
      <c r="A124" s="759"/>
      <c r="B124" s="700"/>
      <c r="C124" s="137" t="e">
        <f>'инновации+добровольчество0,3664'!#REF!</f>
        <v>#REF!</v>
      </c>
      <c r="D124" s="99" t="s">
        <v>38</v>
      </c>
      <c r="E124" s="231" t="e">
        <f>'таланты+инициативы0,2672'!#REF!</f>
        <v>#REF!</v>
      </c>
    </row>
    <row r="125" spans="1:5" ht="15" hidden="1" customHeight="1" x14ac:dyDescent="0.25">
      <c r="A125" s="759"/>
      <c r="B125" s="700"/>
      <c r="C125" s="137" t="e">
        <f>'инновации+добровольчество0,3664'!#REF!</f>
        <v>#REF!</v>
      </c>
      <c r="D125" s="99" t="s">
        <v>22</v>
      </c>
      <c r="E125" s="231" t="e">
        <f>'таланты+инициативы0,2672'!#REF!</f>
        <v>#REF!</v>
      </c>
    </row>
    <row r="126" spans="1:5" ht="12" customHeight="1" x14ac:dyDescent="0.25">
      <c r="A126" s="759"/>
      <c r="B126" s="700"/>
      <c r="C126" s="685" t="s">
        <v>139</v>
      </c>
      <c r="D126" s="686"/>
      <c r="E126" s="687"/>
    </row>
    <row r="127" spans="1:5" ht="21.6" customHeight="1" x14ac:dyDescent="0.25">
      <c r="A127" s="759"/>
      <c r="B127" s="700"/>
      <c r="C127" s="108" t="s">
        <v>187</v>
      </c>
      <c r="D127" s="255" t="s">
        <v>143</v>
      </c>
      <c r="E127" s="167">
        <f>'таланты+инициативы0,2672'!E111</f>
        <v>0.26719999999999999</v>
      </c>
    </row>
    <row r="128" spans="1:5" ht="12" customHeight="1" x14ac:dyDescent="0.25">
      <c r="A128" s="759"/>
      <c r="B128" s="700"/>
      <c r="C128" s="118" t="s">
        <v>141</v>
      </c>
      <c r="D128" s="255" t="s">
        <v>134</v>
      </c>
      <c r="E128" s="167">
        <f>'таланты+инициативы0,2672'!E112</f>
        <v>0.26719999999999999</v>
      </c>
    </row>
    <row r="129" spans="1:5" ht="15" customHeight="1" x14ac:dyDescent="0.25">
      <c r="A129" s="759"/>
      <c r="B129" s="700"/>
      <c r="C129" s="118" t="s">
        <v>87</v>
      </c>
      <c r="D129" s="255" t="s">
        <v>134</v>
      </c>
      <c r="E129" s="167">
        <f>'таланты+инициативы0,2672'!E113</f>
        <v>0.1336</v>
      </c>
    </row>
    <row r="130" spans="1:5" ht="13.5" customHeight="1" x14ac:dyDescent="0.25">
      <c r="A130" s="759"/>
      <c r="B130" s="700"/>
      <c r="C130" s="118" t="s">
        <v>142</v>
      </c>
      <c r="D130" s="255" t="s">
        <v>134</v>
      </c>
      <c r="E130" s="167">
        <f>'таланты+инициативы0,2672'!E114</f>
        <v>0.26719999999999999</v>
      </c>
    </row>
    <row r="131" spans="1:5" ht="24.6" customHeight="1" x14ac:dyDescent="0.25">
      <c r="A131" s="759"/>
      <c r="B131" s="700"/>
      <c r="C131" s="539" t="s">
        <v>146</v>
      </c>
      <c r="D131" s="540"/>
      <c r="E131" s="541"/>
    </row>
    <row r="132" spans="1:5" ht="12" customHeight="1" x14ac:dyDescent="0.25">
      <c r="A132" s="759"/>
      <c r="B132" s="700"/>
      <c r="C132" s="450" t="str">
        <f>'инновации+добровольчество0,3664'!A161</f>
        <v>Пособие по уходу за ребенком до 3-х лет</v>
      </c>
      <c r="D132" s="453" t="s">
        <v>122</v>
      </c>
      <c r="E132" s="232">
        <f>E127</f>
        <v>0.26719999999999999</v>
      </c>
    </row>
    <row r="133" spans="1:5" ht="12" customHeight="1" x14ac:dyDescent="0.25">
      <c r="A133" s="759"/>
      <c r="B133" s="700"/>
      <c r="C133" s="685" t="s">
        <v>147</v>
      </c>
      <c r="D133" s="686"/>
      <c r="E133" s="687"/>
    </row>
    <row r="134" spans="1:5" ht="12" customHeight="1" x14ac:dyDescent="0.25">
      <c r="A134" s="759"/>
      <c r="B134" s="700"/>
      <c r="C134" s="119" t="s">
        <v>310</v>
      </c>
      <c r="D134" s="99" t="s">
        <v>39</v>
      </c>
      <c r="E134" s="229">
        <f>'таланты+инициативы0,2672'!E164</f>
        <v>20.307199999999998</v>
      </c>
    </row>
    <row r="135" spans="1:5" ht="12" customHeight="1" x14ac:dyDescent="0.25">
      <c r="A135" s="759"/>
      <c r="B135" s="700"/>
      <c r="C135" s="119" t="s">
        <v>311</v>
      </c>
      <c r="D135" s="99" t="s">
        <v>39</v>
      </c>
      <c r="E135" s="229">
        <f>'таланты+инициативы0,2672'!E165</f>
        <v>5.0767999999999995</v>
      </c>
    </row>
    <row r="136" spans="1:5" ht="12" customHeight="1" x14ac:dyDescent="0.25">
      <c r="A136" s="759"/>
      <c r="B136" s="700"/>
      <c r="C136" s="119" t="s">
        <v>312</v>
      </c>
      <c r="D136" s="99" t="s">
        <v>39</v>
      </c>
      <c r="E136" s="229">
        <f>'таланты+инициативы0,2672'!E166</f>
        <v>15.230399999999999</v>
      </c>
    </row>
    <row r="137" spans="1:5" ht="12" customHeight="1" x14ac:dyDescent="0.25">
      <c r="A137" s="759"/>
      <c r="B137" s="700"/>
      <c r="C137" s="542" t="s">
        <v>148</v>
      </c>
      <c r="D137" s="543"/>
      <c r="E137" s="544"/>
    </row>
    <row r="138" spans="1:5" ht="11.25" customHeight="1" x14ac:dyDescent="0.25">
      <c r="A138" s="759"/>
      <c r="B138" s="700"/>
      <c r="C138" s="121" t="str">
        <f>'инновации+добровольчество0,3664'!A203</f>
        <v>Провоз груза 2000 кг (1 кг=9,50 руб)</v>
      </c>
      <c r="D138" s="83" t="s">
        <v>22</v>
      </c>
      <c r="E138" s="237">
        <f>'таланты+инициативы0,2672'!D185</f>
        <v>0.26719999999999999</v>
      </c>
    </row>
    <row r="139" spans="1:5" ht="12" customHeight="1" x14ac:dyDescent="0.25">
      <c r="A139" s="759"/>
      <c r="B139" s="700"/>
      <c r="C139" s="706" t="s">
        <v>149</v>
      </c>
      <c r="D139" s="707"/>
      <c r="E139" s="708"/>
    </row>
    <row r="140" spans="1:5" ht="12" customHeight="1" x14ac:dyDescent="0.25">
      <c r="A140" s="759"/>
      <c r="B140" s="700"/>
      <c r="C140" s="451" t="str">
        <f>'таланты+инициативы0,2672'!A220</f>
        <v>Обучение персонала</v>
      </c>
      <c r="D140" s="134" t="s">
        <v>122</v>
      </c>
      <c r="E140" s="452">
        <f>'таланты+инициативы0,2672'!D220</f>
        <v>0.53439999999999999</v>
      </c>
    </row>
    <row r="141" spans="1:5" ht="12" customHeight="1" x14ac:dyDescent="0.25">
      <c r="A141" s="759"/>
      <c r="B141" s="700"/>
      <c r="C141" s="451" t="str">
        <f>'таланты+инициативы0,2672'!A221</f>
        <v>Переподготовка</v>
      </c>
      <c r="D141" s="134" t="s">
        <v>122</v>
      </c>
      <c r="E141" s="452">
        <f>'таланты+инициативы0,2672'!D221</f>
        <v>0.80159999999999998</v>
      </c>
    </row>
    <row r="142" spans="1:5" ht="12.75" customHeight="1" x14ac:dyDescent="0.25">
      <c r="A142" s="759"/>
      <c r="B142" s="700"/>
      <c r="C142" s="110" t="str">
        <f>'натур показатели патриотика'!C114</f>
        <v>Пиломатериал</v>
      </c>
      <c r="D142" s="67" t="str">
        <f>'натур показатели патриотика'!D114</f>
        <v>шт</v>
      </c>
      <c r="E142" s="167">
        <f>'таланты+инициативы0,2672'!D222</f>
        <v>1.8704000000000001</v>
      </c>
    </row>
    <row r="143" spans="1:5" ht="12.75" customHeight="1" x14ac:dyDescent="0.25">
      <c r="A143" s="759"/>
      <c r="B143" s="700"/>
      <c r="C143" s="110" t="str">
        <f>'натур показатели патриотика'!C115</f>
        <v>Тонеры для картриджей Kyocera</v>
      </c>
      <c r="D143" s="67" t="str">
        <f>'натур показатели патриотика'!D115</f>
        <v>шт</v>
      </c>
      <c r="E143" s="167">
        <f>'таланты+инициативы0,2672'!D223</f>
        <v>1.3359999999999999</v>
      </c>
    </row>
    <row r="144" spans="1:5" ht="12" customHeight="1" x14ac:dyDescent="0.25">
      <c r="A144" s="759"/>
      <c r="B144" s="700"/>
      <c r="C144" s="110" t="str">
        <f>'натур показатели патриотика'!C116</f>
        <v>Комплект тонеров для цветного принтера Canon</v>
      </c>
      <c r="D144" s="67" t="str">
        <f>'натур показатели патриотика'!D116</f>
        <v>шт</v>
      </c>
      <c r="E144" s="167">
        <f>'таланты+инициативы0,2672'!D224</f>
        <v>1.3359999999999999</v>
      </c>
    </row>
    <row r="145" spans="1:5" ht="12" customHeight="1" x14ac:dyDescent="0.25">
      <c r="A145" s="759"/>
      <c r="B145" s="700"/>
      <c r="C145" s="110" t="str">
        <f>'натур показатели патриотика'!C117</f>
        <v>Комплект тонера для цветного принтера Hp</v>
      </c>
      <c r="D145" s="67" t="str">
        <f>'натур показатели патриотика'!D117</f>
        <v>шт</v>
      </c>
      <c r="E145" s="167">
        <f>'таланты+инициативы0,2672'!D225</f>
        <v>0.53439999999999999</v>
      </c>
    </row>
    <row r="146" spans="1:5" ht="12" customHeight="1" x14ac:dyDescent="0.25">
      <c r="A146" s="759"/>
      <c r="B146" s="700"/>
      <c r="C146" s="110" t="str">
        <f>'натур показатели патриотика'!C118</f>
        <v>Флеш накопители  16 гб</v>
      </c>
      <c r="D146" s="67" t="str">
        <f>'натур показатели патриотика'!D118</f>
        <v>шт</v>
      </c>
      <c r="E146" s="167">
        <f>'таланты+инициативы0,2672'!D226</f>
        <v>1.8704000000000001</v>
      </c>
    </row>
    <row r="147" spans="1:5" ht="12" customHeight="1" x14ac:dyDescent="0.25">
      <c r="A147" s="759"/>
      <c r="B147" s="700"/>
      <c r="C147" s="110" t="str">
        <f>'натур показатели патриотика'!C119</f>
        <v>Флеш накопители  64 гб</v>
      </c>
      <c r="D147" s="67" t="str">
        <f>'натур показатели патриотика'!D119</f>
        <v>шт</v>
      </c>
      <c r="E147" s="167">
        <f>'таланты+инициативы0,2672'!D227</f>
        <v>1.3359999999999999</v>
      </c>
    </row>
    <row r="148" spans="1:5" ht="12" customHeight="1" x14ac:dyDescent="0.25">
      <c r="A148" s="759"/>
      <c r="B148" s="700"/>
      <c r="C148" s="110" t="str">
        <f>'натур показатели патриотика'!C120</f>
        <v>Мышь USB</v>
      </c>
      <c r="D148" s="67" t="str">
        <f>'натур показатели патриотика'!D120</f>
        <v>шт</v>
      </c>
      <c r="E148" s="167">
        <f>'таланты+инициативы0,2672'!D228</f>
        <v>1.0688</v>
      </c>
    </row>
    <row r="149" spans="1:5" ht="12" customHeight="1" x14ac:dyDescent="0.25">
      <c r="A149" s="759"/>
      <c r="B149" s="700"/>
      <c r="C149" s="110" t="str">
        <f>'натур показатели патриотика'!C121</f>
        <v xml:space="preserve">Мешки для мусора </v>
      </c>
      <c r="D149" s="67" t="str">
        <f>'натур показатели патриотика'!D121</f>
        <v>шт</v>
      </c>
      <c r="E149" s="167">
        <f>'таланты+инициативы0,2672'!D229</f>
        <v>26.72</v>
      </c>
    </row>
    <row r="150" spans="1:5" ht="12" customHeight="1" x14ac:dyDescent="0.25">
      <c r="A150" s="759"/>
      <c r="B150" s="700"/>
      <c r="C150" s="110" t="str">
        <f>'натур показатели патриотика'!C122</f>
        <v>Жидкое мыло</v>
      </c>
      <c r="D150" s="67" t="str">
        <f>'натур показатели патриотика'!D122</f>
        <v>шт</v>
      </c>
      <c r="E150" s="167">
        <f>'таланты+инициативы0,2672'!D230</f>
        <v>4.008</v>
      </c>
    </row>
    <row r="151" spans="1:5" ht="12" customHeight="1" x14ac:dyDescent="0.25">
      <c r="A151" s="759"/>
      <c r="B151" s="700"/>
      <c r="C151" s="110" t="str">
        <f>'натур показатели патриотика'!C123</f>
        <v>Туалетная бумага</v>
      </c>
      <c r="D151" s="67" t="str">
        <f>'натур показатели патриотика'!D123</f>
        <v>шт</v>
      </c>
      <c r="E151" s="167">
        <f>'таланты+инициативы0,2672'!D231</f>
        <v>26.72</v>
      </c>
    </row>
    <row r="152" spans="1:5" ht="12" customHeight="1" x14ac:dyDescent="0.25">
      <c r="A152" s="759"/>
      <c r="B152" s="700"/>
      <c r="C152" s="110" t="str">
        <f>'натур показатели патриотика'!C124</f>
        <v>Тряпки для мытья</v>
      </c>
      <c r="D152" s="67" t="str">
        <f>'натур показатели патриотика'!D124</f>
        <v>шт</v>
      </c>
      <c r="E152" s="167">
        <f>'таланты+инициативы0,2672'!D232</f>
        <v>10.687999999999999</v>
      </c>
    </row>
    <row r="153" spans="1:5" ht="12" customHeight="1" x14ac:dyDescent="0.25">
      <c r="A153" s="759"/>
      <c r="B153" s="700"/>
      <c r="C153" s="110" t="str">
        <f>'натур показатели патриотика'!C125</f>
        <v>Бытовая химия</v>
      </c>
      <c r="D153" s="67" t="str">
        <f>'натур показатели патриотика'!D125</f>
        <v>шт</v>
      </c>
      <c r="E153" s="167">
        <f>'таланты+инициативы0,2672'!D233</f>
        <v>5.3439999999999994</v>
      </c>
    </row>
    <row r="154" spans="1:5" ht="12" customHeight="1" x14ac:dyDescent="0.25">
      <c r="A154" s="759"/>
      <c r="B154" s="700"/>
      <c r="C154" s="110" t="str">
        <f>'натур показатели патриотика'!C126</f>
        <v>Фанера</v>
      </c>
      <c r="D154" s="67" t="str">
        <f>'натур показатели патриотика'!D126</f>
        <v>шт</v>
      </c>
      <c r="E154" s="167">
        <f>'таланты+инициативы0,2672'!D234</f>
        <v>8.016</v>
      </c>
    </row>
    <row r="155" spans="1:5" ht="12" customHeight="1" x14ac:dyDescent="0.25">
      <c r="A155" s="759"/>
      <c r="B155" s="700"/>
      <c r="C155" s="110" t="str">
        <f>'натур показатели патриотика'!C127</f>
        <v>Антифриз</v>
      </c>
      <c r="D155" s="67" t="str">
        <f>'натур показатели патриотика'!D127</f>
        <v>шт</v>
      </c>
      <c r="E155" s="167">
        <f>'таланты+инициативы0,2672'!D235</f>
        <v>5.3439999999999994</v>
      </c>
    </row>
    <row r="156" spans="1:5" ht="12" customHeight="1" x14ac:dyDescent="0.25">
      <c r="A156" s="759"/>
      <c r="B156" s="700"/>
      <c r="C156" s="110" t="str">
        <f>'натур показатели патриотика'!C128</f>
        <v>Баннера</v>
      </c>
      <c r="D156" s="67" t="str">
        <f>'натур показатели патриотика'!D128</f>
        <v>шт</v>
      </c>
      <c r="E156" s="167">
        <f>'таланты+инициативы0,2672'!D236</f>
        <v>1.3359999999999999</v>
      </c>
    </row>
    <row r="157" spans="1:5" ht="12" customHeight="1" x14ac:dyDescent="0.25">
      <c r="A157" s="759"/>
      <c r="B157" s="700"/>
      <c r="C157" s="110" t="str">
        <f>'натур показатели патриотика'!C129</f>
        <v>Гвозди</v>
      </c>
      <c r="D157" s="67" t="str">
        <f>'натур показатели патриотика'!D129</f>
        <v>шт</v>
      </c>
      <c r="E157" s="167">
        <f>'таланты+инициативы0,2672'!D237</f>
        <v>5.3439999999999994</v>
      </c>
    </row>
    <row r="158" spans="1:5" ht="12" customHeight="1" x14ac:dyDescent="0.25">
      <c r="A158" s="759"/>
      <c r="B158" s="700"/>
      <c r="C158" s="110" t="str">
        <f>'натур показатели патриотика'!C130</f>
        <v>Саморезы</v>
      </c>
      <c r="D158" s="67" t="str">
        <f>'натур показатели патриотика'!D130</f>
        <v>шт</v>
      </c>
      <c r="E158" s="167">
        <f>'таланты+инициативы0,2672'!D238</f>
        <v>13.36</v>
      </c>
    </row>
    <row r="159" spans="1:5" ht="12" customHeight="1" x14ac:dyDescent="0.25">
      <c r="A159" s="759"/>
      <c r="B159" s="700"/>
      <c r="C159" s="110" t="str">
        <f>'натур показатели патриотика'!C131</f>
        <v>Инструмент металлический ручной</v>
      </c>
      <c r="D159" s="67" t="str">
        <f>'натур показатели патриотика'!D131</f>
        <v>шт</v>
      </c>
      <c r="E159" s="167">
        <f>'таланты+инициативы0,2672'!D239</f>
        <v>1.3359999999999999</v>
      </c>
    </row>
    <row r="160" spans="1:5" ht="12" customHeight="1" x14ac:dyDescent="0.25">
      <c r="A160" s="759"/>
      <c r="B160" s="700"/>
      <c r="C160" s="110" t="str">
        <f>'натур показатели патриотика'!C132</f>
        <v>Краска эмаль</v>
      </c>
      <c r="D160" s="67" t="str">
        <f>'натур показатели патриотика'!D132</f>
        <v>шт</v>
      </c>
      <c r="E160" s="167">
        <f>'таланты+инициативы0,2672'!D240</f>
        <v>8.016</v>
      </c>
    </row>
    <row r="161" spans="1:5" ht="12" customHeight="1" x14ac:dyDescent="0.25">
      <c r="A161" s="759"/>
      <c r="B161" s="700"/>
      <c r="C161" s="110" t="str">
        <f>'натур показатели патриотика'!C133</f>
        <v>Краска ВДН</v>
      </c>
      <c r="D161" s="67" t="str">
        <f>'натур показатели патриотика'!D133</f>
        <v>шт</v>
      </c>
      <c r="E161" s="167">
        <f>'таланты+инициативы0,2672'!D241</f>
        <v>2.6719999999999997</v>
      </c>
    </row>
    <row r="162" spans="1:5" ht="12" customHeight="1" x14ac:dyDescent="0.25">
      <c r="A162" s="759"/>
      <c r="B162" s="700"/>
      <c r="C162" s="110" t="str">
        <f>'натур показатели патриотика'!C134</f>
        <v>Кисти</v>
      </c>
      <c r="D162" s="67" t="str">
        <f>'натур показатели патриотика'!D134</f>
        <v>шт</v>
      </c>
      <c r="E162" s="167">
        <f>'таланты+инициативы0,2672'!D242</f>
        <v>10.687999999999999</v>
      </c>
    </row>
    <row r="163" spans="1:5" ht="12" customHeight="1" x14ac:dyDescent="0.25">
      <c r="A163" s="759"/>
      <c r="B163" s="700"/>
      <c r="C163" s="110" t="str">
        <f>'натур показатели патриотика'!C135</f>
        <v>Перчатка пвх</v>
      </c>
      <c r="D163" s="67" t="str">
        <f>'натур показатели патриотика'!D135</f>
        <v>шт</v>
      </c>
      <c r="E163" s="167">
        <f>'таланты+инициативы0,2672'!D243</f>
        <v>26.72</v>
      </c>
    </row>
    <row r="164" spans="1:5" ht="12" customHeight="1" x14ac:dyDescent="0.25">
      <c r="A164" s="759"/>
      <c r="B164" s="700"/>
      <c r="C164" s="110" t="str">
        <f>'натур показатели патриотика'!C136</f>
        <v>краска кудо</v>
      </c>
      <c r="D164" s="67" t="str">
        <f>'натур показатели патриотика'!D136</f>
        <v>шт</v>
      </c>
      <c r="E164" s="167">
        <f>'таланты+инициативы0,2672'!D244</f>
        <v>8.016</v>
      </c>
    </row>
    <row r="165" spans="1:5" ht="12" customHeight="1" x14ac:dyDescent="0.25">
      <c r="A165" s="759"/>
      <c r="B165" s="700"/>
      <c r="C165" s="110" t="str">
        <f>'натур показатели патриотика'!C137</f>
        <v>Валик+ванночка</v>
      </c>
      <c r="D165" s="67" t="str">
        <f>'натур показатели патриотика'!D137</f>
        <v>шт</v>
      </c>
      <c r="E165" s="167">
        <f>'таланты+инициативы0,2672'!D245</f>
        <v>2.6719999999999997</v>
      </c>
    </row>
    <row r="166" spans="1:5" ht="12" customHeight="1" x14ac:dyDescent="0.25">
      <c r="A166" s="759"/>
      <c r="B166" s="700"/>
      <c r="C166" s="110" t="str">
        <f>'натур показатели патриотика'!C138</f>
        <v>Ножницыы</v>
      </c>
      <c r="D166" s="67" t="str">
        <f>'натур показатели патриотика'!D138</f>
        <v>шт</v>
      </c>
      <c r="E166" s="167">
        <f>'таланты+инициативы0,2672'!D246</f>
        <v>2.6719999999999997</v>
      </c>
    </row>
    <row r="167" spans="1:5" ht="12" customHeight="1" x14ac:dyDescent="0.25">
      <c r="A167" s="759"/>
      <c r="B167" s="700"/>
      <c r="C167" s="110" t="str">
        <f>'натур показатели патриотика'!C139</f>
        <v>Канцелярские расходники</v>
      </c>
      <c r="D167" s="67" t="str">
        <f>'натур показатели патриотика'!D139</f>
        <v>шт</v>
      </c>
      <c r="E167" s="167">
        <f>'таланты+инициативы0,2672'!D247</f>
        <v>26.72</v>
      </c>
    </row>
    <row r="168" spans="1:5" ht="12" customHeight="1" x14ac:dyDescent="0.25">
      <c r="A168" s="759"/>
      <c r="B168" s="700"/>
      <c r="C168" s="110" t="str">
        <f>'натур показатели патриотика'!C140</f>
        <v>Канцелярия (ручки, карандаши)</v>
      </c>
      <c r="D168" s="67" t="str">
        <f>'натур показатели патриотика'!D140</f>
        <v>шт</v>
      </c>
      <c r="E168" s="167">
        <f>'таланты+инициативы0,2672'!D248</f>
        <v>26.72</v>
      </c>
    </row>
    <row r="169" spans="1:5" ht="12" customHeight="1" x14ac:dyDescent="0.25">
      <c r="A169" s="759"/>
      <c r="B169" s="700"/>
      <c r="C169" s="110" t="str">
        <f>'натур показатели патриотика'!C141</f>
        <v>Офисные принадлежности (папки, скоросшиватели, файлы)</v>
      </c>
      <c r="D169" s="67" t="str">
        <f>'натур показатели патриотика'!D141</f>
        <v>шт</v>
      </c>
      <c r="E169" s="167">
        <f>'таланты+инициативы0,2672'!D249</f>
        <v>26.72</v>
      </c>
    </row>
    <row r="170" spans="1:5" ht="12" customHeight="1" x14ac:dyDescent="0.25">
      <c r="A170" s="759"/>
      <c r="B170" s="700"/>
      <c r="C170" s="110" t="str">
        <f>'натур показатели патриотика'!C142</f>
        <v>Лампы</v>
      </c>
      <c r="D170" s="67" t="str">
        <f>'натур показатели патриотика'!D142</f>
        <v>шт</v>
      </c>
      <c r="E170" s="167">
        <f>'таланты+инициативы0,2672'!D250</f>
        <v>13.36</v>
      </c>
    </row>
    <row r="171" spans="1:5" ht="12" customHeight="1" x14ac:dyDescent="0.25">
      <c r="A171" s="759"/>
      <c r="B171" s="700"/>
      <c r="C171" s="110" t="str">
        <f>'натур показатели патриотика'!C143</f>
        <v>Батерейки</v>
      </c>
      <c r="D171" s="67" t="str">
        <f>'натур показатели патриотика'!D143</f>
        <v>шт</v>
      </c>
      <c r="E171" s="167">
        <f>'таланты+инициативы0,2672'!D251</f>
        <v>53.44</v>
      </c>
    </row>
    <row r="172" spans="1:5" ht="12" customHeight="1" x14ac:dyDescent="0.25">
      <c r="A172" s="759"/>
      <c r="B172" s="700"/>
      <c r="C172" s="110" t="str">
        <f>'натур показатели патриотика'!C144</f>
        <v>Бумага А4</v>
      </c>
      <c r="D172" s="67" t="str">
        <f>'натур показатели патриотика'!D144</f>
        <v>шт</v>
      </c>
      <c r="E172" s="167">
        <f>'таланты+инициативы0,2672'!D252</f>
        <v>26.72</v>
      </c>
    </row>
    <row r="173" spans="1:5" ht="12" customHeight="1" x14ac:dyDescent="0.25">
      <c r="A173" s="759"/>
      <c r="B173" s="700"/>
      <c r="C173" s="110" t="str">
        <f>'натур показатели патриотика'!C145</f>
        <v>Грабли, лопаты</v>
      </c>
      <c r="D173" s="67" t="str">
        <f>'натур показатели патриотика'!D145</f>
        <v>шт</v>
      </c>
      <c r="E173" s="167">
        <f>'таланты+инициативы0,2672'!D253</f>
        <v>2.6719999999999997</v>
      </c>
    </row>
    <row r="174" spans="1:5" ht="12" customHeight="1" x14ac:dyDescent="0.25">
      <c r="A174" s="759"/>
      <c r="B174" s="700"/>
      <c r="C174" s="110" t="str">
        <f>'натур показатели патриотика'!C146</f>
        <v>ГСМ УАЗ (Масло двигатель)</v>
      </c>
      <c r="D174" s="67" t="str">
        <f>'натур показатели патриотика'!D146</f>
        <v>шт</v>
      </c>
      <c r="E174" s="167">
        <f>'таланты+инициативы0,2672'!D254</f>
        <v>5.3439999999999994</v>
      </c>
    </row>
    <row r="175" spans="1:5" ht="12" customHeight="1" x14ac:dyDescent="0.25">
      <c r="A175" s="759"/>
      <c r="B175" s="700"/>
      <c r="C175" s="110" t="str">
        <f>'натур показатели патриотика'!C147</f>
        <v>ГСМ Бензин</v>
      </c>
      <c r="D175" s="67" t="str">
        <f>'натур показатели патриотика'!D147</f>
        <v>шт</v>
      </c>
      <c r="E175" s="167">
        <f>'таланты+инициативы0,2672'!D255</f>
        <v>694.72</v>
      </c>
    </row>
    <row r="176" spans="1:5" ht="12" hidden="1" customHeight="1" x14ac:dyDescent="0.25">
      <c r="A176" s="759"/>
      <c r="B176" s="700"/>
      <c r="C176" s="110">
        <f>'натур показатели патриотика'!C148</f>
        <v>0</v>
      </c>
      <c r="D176" s="67" t="str">
        <f>'натур показатели патриотика'!D148</f>
        <v>шт</v>
      </c>
      <c r="E176" s="167">
        <f>'таланты+инициативы0,2672'!D256</f>
        <v>0</v>
      </c>
    </row>
    <row r="177" spans="1:5" ht="12" hidden="1" customHeight="1" x14ac:dyDescent="0.25">
      <c r="A177" s="759"/>
      <c r="B177" s="700"/>
      <c r="C177" s="110">
        <f>'натур показатели патриотика'!C149</f>
        <v>0</v>
      </c>
      <c r="D177" s="67" t="str">
        <f>'натур показатели патриотика'!D149</f>
        <v>шт</v>
      </c>
      <c r="E177" s="167">
        <f>'таланты+инициативы0,2672'!D257</f>
        <v>0</v>
      </c>
    </row>
    <row r="178" spans="1:5" ht="12" hidden="1" customHeight="1" x14ac:dyDescent="0.25">
      <c r="A178" s="759"/>
      <c r="B178" s="700"/>
      <c r="C178" s="110">
        <f>'натур показатели патриотика'!C150</f>
        <v>0</v>
      </c>
      <c r="D178" s="67" t="str">
        <f>'натур показатели патриотика'!D150</f>
        <v>шт</v>
      </c>
      <c r="E178" s="167">
        <f>'таланты+инициативы0,2672'!D258</f>
        <v>0</v>
      </c>
    </row>
    <row r="179" spans="1:5" ht="12" hidden="1" customHeight="1" x14ac:dyDescent="0.25">
      <c r="A179" s="759"/>
      <c r="B179" s="700"/>
      <c r="C179" s="110">
        <f>'натур показатели патриотика'!C151</f>
        <v>0</v>
      </c>
      <c r="D179" s="67" t="str">
        <f>'натур показатели патриотика'!D151</f>
        <v>шт</v>
      </c>
      <c r="E179" s="167">
        <f>'таланты+инициативы0,2672'!D259</f>
        <v>0</v>
      </c>
    </row>
    <row r="180" spans="1:5" ht="12" hidden="1" customHeight="1" x14ac:dyDescent="0.25">
      <c r="A180" s="759"/>
      <c r="B180" s="700"/>
      <c r="C180" s="110">
        <f>'натур показатели патриотика'!C152</f>
        <v>0</v>
      </c>
      <c r="D180" s="67" t="str">
        <f>'натур показатели патриотика'!D152</f>
        <v>шт</v>
      </c>
      <c r="E180" s="167">
        <f>'таланты+инициативы0,2672'!D260</f>
        <v>0</v>
      </c>
    </row>
    <row r="181" spans="1:5" ht="12" hidden="1" customHeight="1" x14ac:dyDescent="0.25">
      <c r="A181" s="759"/>
      <c r="B181" s="700"/>
      <c r="C181" s="110">
        <f>'натур показатели патриотика'!C153</f>
        <v>0</v>
      </c>
      <c r="D181" s="67" t="str">
        <f>'натур показатели патриотика'!D153</f>
        <v>шт</v>
      </c>
      <c r="E181" s="167">
        <f>'таланты+инициативы0,2672'!D261</f>
        <v>0</v>
      </c>
    </row>
    <row r="182" spans="1:5" ht="12" hidden="1" customHeight="1" x14ac:dyDescent="0.25">
      <c r="A182" s="759"/>
      <c r="B182" s="700"/>
      <c r="C182" s="110">
        <f>'натур показатели патриотика'!C154</f>
        <v>0</v>
      </c>
      <c r="D182" s="67" t="str">
        <f>'натур показатели патриотика'!D154</f>
        <v>шт</v>
      </c>
      <c r="E182" s="167">
        <f>'таланты+инициативы0,2672'!D262</f>
        <v>0</v>
      </c>
    </row>
    <row r="183" spans="1:5" ht="12" hidden="1" customHeight="1" x14ac:dyDescent="0.25">
      <c r="A183" s="759"/>
      <c r="B183" s="700"/>
      <c r="C183" s="110">
        <f>'натур показатели патриотика'!C155</f>
        <v>0</v>
      </c>
      <c r="D183" s="67" t="str">
        <f>'натур показатели патриотика'!D155</f>
        <v>шт</v>
      </c>
      <c r="E183" s="167">
        <f>'таланты+инициативы0,2672'!D263</f>
        <v>0</v>
      </c>
    </row>
    <row r="184" spans="1:5" ht="12" hidden="1" customHeight="1" x14ac:dyDescent="0.25">
      <c r="A184" s="759"/>
      <c r="B184" s="700"/>
      <c r="C184" s="110">
        <f>'натур показатели патриотика'!C156</f>
        <v>0</v>
      </c>
      <c r="D184" s="67" t="str">
        <f>'натур показатели патриотика'!D156</f>
        <v>шт</v>
      </c>
      <c r="E184" s="167">
        <f>'таланты+инициативы0,2672'!D264</f>
        <v>0</v>
      </c>
    </row>
    <row r="185" spans="1:5" ht="12" hidden="1" customHeight="1" x14ac:dyDescent="0.25">
      <c r="A185" s="759"/>
      <c r="B185" s="700"/>
      <c r="C185" s="110">
        <f>'натур показатели патриотика'!C157</f>
        <v>0</v>
      </c>
      <c r="D185" s="67">
        <f>'натур показатели патриотика'!D157</f>
        <v>0</v>
      </c>
      <c r="E185" s="167">
        <f>'таланты+инициативы0,2672'!D265</f>
        <v>0</v>
      </c>
    </row>
    <row r="186" spans="1:5" ht="12" hidden="1" customHeight="1" x14ac:dyDescent="0.25">
      <c r="A186" s="759"/>
      <c r="B186" s="700"/>
      <c r="C186" s="110">
        <f>'натур показатели патриотика'!C158</f>
        <v>0</v>
      </c>
      <c r="D186" s="67">
        <f>'натур показатели патриотика'!D158</f>
        <v>0</v>
      </c>
      <c r="E186" s="167">
        <f>'таланты+инициативы0,2672'!D266</f>
        <v>0</v>
      </c>
    </row>
    <row r="187" spans="1:5" ht="12" hidden="1" customHeight="1" x14ac:dyDescent="0.25">
      <c r="A187" s="759"/>
      <c r="B187" s="700"/>
      <c r="C187" s="110">
        <f>'натур показатели патриотика'!C159</f>
        <v>0</v>
      </c>
      <c r="D187" s="67">
        <f>'натур показатели патриотика'!D159</f>
        <v>0</v>
      </c>
      <c r="E187" s="167">
        <f>'таланты+инициативы0,2672'!D267</f>
        <v>0</v>
      </c>
    </row>
    <row r="188" spans="1:5" ht="12" hidden="1" customHeight="1" x14ac:dyDescent="0.25">
      <c r="A188" s="759"/>
      <c r="B188" s="700"/>
      <c r="C188" s="110">
        <f>'натур показатели патриотика'!C160</f>
        <v>0</v>
      </c>
      <c r="D188" s="67">
        <f>'натур показатели патриотика'!D160</f>
        <v>0</v>
      </c>
      <c r="E188" s="167">
        <f>'таланты+инициативы0,2672'!D268</f>
        <v>0</v>
      </c>
    </row>
    <row r="189" spans="1:5" ht="12" hidden="1" customHeight="1" x14ac:dyDescent="0.25">
      <c r="A189" s="759"/>
      <c r="B189" s="700"/>
      <c r="C189" s="110">
        <f>'натур показатели патриотика'!C161</f>
        <v>0</v>
      </c>
      <c r="D189" s="67">
        <f>'натур показатели патриотика'!D161</f>
        <v>0</v>
      </c>
      <c r="E189" s="167">
        <f>'таланты+инициативы0,2672'!D269</f>
        <v>0</v>
      </c>
    </row>
    <row r="190" spans="1:5" ht="12" hidden="1" customHeight="1" x14ac:dyDescent="0.25">
      <c r="A190" s="759"/>
      <c r="B190" s="700"/>
      <c r="C190" s="110">
        <f>'натур показатели патриотика'!C162</f>
        <v>0</v>
      </c>
      <c r="D190" s="67">
        <f>'натур показатели патриотика'!D162</f>
        <v>0</v>
      </c>
      <c r="E190" s="167">
        <f>'таланты+инициативы0,2672'!D270</f>
        <v>0</v>
      </c>
    </row>
    <row r="191" spans="1:5" ht="12" hidden="1" customHeight="1" x14ac:dyDescent="0.25">
      <c r="A191" s="759"/>
      <c r="B191" s="700"/>
      <c r="C191" s="110">
        <f>'натур показатели патриотика'!C163</f>
        <v>0</v>
      </c>
      <c r="D191" s="67">
        <f>'натур показатели патриотика'!D163</f>
        <v>0</v>
      </c>
      <c r="E191" s="167">
        <f>'таланты+инициативы0,2672'!D271</f>
        <v>0</v>
      </c>
    </row>
    <row r="192" spans="1:5" ht="12" hidden="1" customHeight="1" x14ac:dyDescent="0.25">
      <c r="A192" s="759"/>
      <c r="B192" s="700"/>
      <c r="C192" s="110">
        <f>'натур показатели патриотика'!C164</f>
        <v>0</v>
      </c>
      <c r="D192" s="67">
        <f>'натур показатели патриотика'!D164</f>
        <v>0</v>
      </c>
      <c r="E192" s="167">
        <f>'таланты+инициативы0,2672'!D272</f>
        <v>0</v>
      </c>
    </row>
    <row r="193" spans="1:5" ht="12" hidden="1" customHeight="1" x14ac:dyDescent="0.25">
      <c r="A193" s="759"/>
      <c r="B193" s="700"/>
      <c r="C193" s="110">
        <f>'натур показатели патриотика'!C165</f>
        <v>0</v>
      </c>
      <c r="D193" s="67">
        <f>'натур показатели патриотика'!D165</f>
        <v>0</v>
      </c>
      <c r="E193" s="167">
        <f>'таланты+инициативы0,2672'!D273</f>
        <v>0</v>
      </c>
    </row>
    <row r="194" spans="1:5" ht="12" hidden="1" customHeight="1" x14ac:dyDescent="0.25">
      <c r="A194" s="759"/>
      <c r="B194" s="700"/>
      <c r="C194" s="110">
        <f>'натур показатели патриотика'!C166</f>
        <v>0</v>
      </c>
      <c r="D194" s="67">
        <f>'натур показатели патриотика'!D166</f>
        <v>0</v>
      </c>
      <c r="E194" s="167">
        <f>'таланты+инициативы0,2672'!D274</f>
        <v>0</v>
      </c>
    </row>
    <row r="195" spans="1:5" ht="12" hidden="1" customHeight="1" x14ac:dyDescent="0.25">
      <c r="A195" s="759"/>
      <c r="B195" s="700"/>
      <c r="C195" s="110">
        <f>'натур показатели патриотика'!C167</f>
        <v>0</v>
      </c>
      <c r="D195" s="67">
        <f>'натур показатели патриотика'!D167</f>
        <v>0</v>
      </c>
      <c r="E195" s="167">
        <f>'таланты+инициативы0,2672'!D275</f>
        <v>0</v>
      </c>
    </row>
    <row r="196" spans="1:5" ht="12" hidden="1" customHeight="1" x14ac:dyDescent="0.25">
      <c r="A196" s="759"/>
      <c r="B196" s="700"/>
      <c r="C196" s="110">
        <f>'натур показатели патриотика'!C168</f>
        <v>0</v>
      </c>
      <c r="D196" s="67">
        <f>'натур показатели патриотика'!D168</f>
        <v>0</v>
      </c>
      <c r="E196" s="167">
        <f>'таланты+инициативы0,2672'!D276</f>
        <v>0</v>
      </c>
    </row>
    <row r="197" spans="1:5" ht="12" hidden="1" customHeight="1" x14ac:dyDescent="0.25">
      <c r="A197" s="759"/>
      <c r="B197" s="700"/>
      <c r="C197" s="110">
        <f>'натур показатели патриотика'!C169</f>
        <v>0</v>
      </c>
      <c r="D197" s="67">
        <f>'натур показатели патриотика'!D169</f>
        <v>0</v>
      </c>
      <c r="E197" s="167">
        <f>'таланты+инициативы0,2672'!D277</f>
        <v>0</v>
      </c>
    </row>
    <row r="198" spans="1:5" ht="12" hidden="1" customHeight="1" x14ac:dyDescent="0.25">
      <c r="A198" s="759"/>
      <c r="B198" s="700"/>
      <c r="C198" s="110">
        <f>'натур показатели патриотика'!C170</f>
        <v>0</v>
      </c>
      <c r="D198" s="67">
        <f>'натур показатели патриотика'!D170</f>
        <v>0</v>
      </c>
      <c r="E198" s="167">
        <f>'таланты+инициативы0,2672'!D278</f>
        <v>0</v>
      </c>
    </row>
    <row r="199" spans="1:5" ht="12" hidden="1" customHeight="1" x14ac:dyDescent="0.25">
      <c r="A199" s="759"/>
      <c r="B199" s="700"/>
      <c r="C199" s="110">
        <f>'натур показатели патриотика'!C171</f>
        <v>0</v>
      </c>
      <c r="D199" s="67">
        <f>'натур показатели патриотика'!D171</f>
        <v>0</v>
      </c>
      <c r="E199" s="167">
        <f>'таланты+инициативы0,2672'!D279</f>
        <v>0</v>
      </c>
    </row>
    <row r="200" spans="1:5" ht="12" hidden="1" customHeight="1" x14ac:dyDescent="0.25">
      <c r="A200" s="759"/>
      <c r="B200" s="700"/>
      <c r="C200" s="110">
        <f>'натур показатели патриотика'!C172</f>
        <v>0</v>
      </c>
      <c r="D200" s="67">
        <f>'натур показатели патриотика'!D172</f>
        <v>0</v>
      </c>
      <c r="E200" s="167">
        <f>'таланты+инициативы0,2672'!D280</f>
        <v>0</v>
      </c>
    </row>
    <row r="201" spans="1:5" ht="12" hidden="1" customHeight="1" x14ac:dyDescent="0.25">
      <c r="A201" s="759"/>
      <c r="B201" s="700"/>
      <c r="C201" s="110">
        <f>'натур показатели патриотика'!C173</f>
        <v>0</v>
      </c>
      <c r="D201" s="67">
        <f>'натур показатели патриотика'!D173</f>
        <v>0</v>
      </c>
      <c r="E201" s="167">
        <f>'таланты+инициативы0,2672'!D281</f>
        <v>0</v>
      </c>
    </row>
    <row r="202" spans="1:5" ht="12" hidden="1" customHeight="1" x14ac:dyDescent="0.25">
      <c r="A202" s="759"/>
      <c r="B202" s="700"/>
      <c r="C202" s="110">
        <f>'натур показатели патриотика'!C174</f>
        <v>0</v>
      </c>
      <c r="D202" s="67">
        <f>'натур показатели патриотика'!D174</f>
        <v>0</v>
      </c>
      <c r="E202" s="167">
        <f>'таланты+инициативы0,2672'!D282</f>
        <v>0</v>
      </c>
    </row>
    <row r="203" spans="1:5" ht="12" hidden="1" customHeight="1" x14ac:dyDescent="0.25">
      <c r="A203" s="759"/>
      <c r="B203" s="700"/>
      <c r="C203" s="110">
        <f>'натур показатели патриотика'!C175</f>
        <v>0</v>
      </c>
      <c r="D203" s="67">
        <f>'натур показатели патриотика'!D175</f>
        <v>0</v>
      </c>
      <c r="E203" s="167">
        <f>'таланты+инициативы0,2672'!D283</f>
        <v>0</v>
      </c>
    </row>
    <row r="204" spans="1:5" ht="12" hidden="1" customHeight="1" x14ac:dyDescent="0.25">
      <c r="A204" s="759"/>
      <c r="B204" s="700"/>
      <c r="C204" s="110">
        <f>'натур показатели патриотика'!C176</f>
        <v>0</v>
      </c>
      <c r="D204" s="67">
        <f>'натур показатели патриотика'!D176</f>
        <v>0</v>
      </c>
      <c r="E204" s="167">
        <f>'таланты+инициативы0,2672'!D284</f>
        <v>0</v>
      </c>
    </row>
    <row r="205" spans="1:5" ht="12" hidden="1" customHeight="1" x14ac:dyDescent="0.25">
      <c r="A205" s="759"/>
      <c r="B205" s="700"/>
      <c r="C205" s="110">
        <f>'натур показатели патриотика'!C177</f>
        <v>0</v>
      </c>
      <c r="D205" s="67">
        <f>'натур показатели патриотика'!D177</f>
        <v>0</v>
      </c>
      <c r="E205" s="167">
        <f>'таланты+инициативы0,2672'!D285</f>
        <v>0</v>
      </c>
    </row>
    <row r="206" spans="1:5" ht="12" hidden="1" customHeight="1" x14ac:dyDescent="0.25">
      <c r="A206" s="759"/>
      <c r="B206" s="700"/>
      <c r="C206" s="110">
        <f>'натур показатели патриотика'!C178</f>
        <v>0</v>
      </c>
      <c r="D206" s="67">
        <f>'натур показатели патриотика'!D178</f>
        <v>0</v>
      </c>
      <c r="E206" s="167">
        <f>'таланты+инициативы0,2672'!D286</f>
        <v>0</v>
      </c>
    </row>
    <row r="207" spans="1:5" ht="12" hidden="1" customHeight="1" x14ac:dyDescent="0.25">
      <c r="A207" s="759"/>
      <c r="B207" s="700"/>
      <c r="C207" s="110">
        <f>'натур показатели патриотика'!C179</f>
        <v>0</v>
      </c>
      <c r="D207" s="67">
        <f>'натур показатели патриотика'!D179</f>
        <v>0</v>
      </c>
      <c r="E207" s="167">
        <f>'таланты+инициативы0,2672'!D287</f>
        <v>0</v>
      </c>
    </row>
    <row r="208" spans="1:5" ht="12" hidden="1" customHeight="1" x14ac:dyDescent="0.25">
      <c r="A208" s="759"/>
      <c r="B208" s="700"/>
      <c r="C208" s="110">
        <f>'натур показатели патриотика'!C180</f>
        <v>0</v>
      </c>
      <c r="D208" s="67">
        <f>'натур показатели патриотика'!D180</f>
        <v>0</v>
      </c>
      <c r="E208" s="167">
        <f>'таланты+инициативы0,2672'!D288</f>
        <v>0</v>
      </c>
    </row>
    <row r="209" spans="1:5" ht="12" hidden="1" customHeight="1" x14ac:dyDescent="0.25">
      <c r="A209" s="759"/>
      <c r="B209" s="700"/>
      <c r="C209" s="110">
        <f>'натур показатели патриотика'!C181</f>
        <v>0</v>
      </c>
      <c r="D209" s="67">
        <f>'натур показатели патриотика'!D181</f>
        <v>0</v>
      </c>
      <c r="E209" s="167">
        <f>'таланты+инициативы0,2672'!D289</f>
        <v>0</v>
      </c>
    </row>
    <row r="210" spans="1:5" ht="12" hidden="1" customHeight="1" x14ac:dyDescent="0.25">
      <c r="A210" s="759"/>
      <c r="B210" s="700"/>
      <c r="C210" s="110">
        <f>'натур показатели патриотика'!C182</f>
        <v>0</v>
      </c>
      <c r="D210" s="67">
        <f>'натур показатели патриотика'!D182</f>
        <v>0</v>
      </c>
      <c r="E210" s="167">
        <f>'таланты+инициативы0,2672'!D290</f>
        <v>0</v>
      </c>
    </row>
    <row r="211" spans="1:5" ht="12" hidden="1" customHeight="1" x14ac:dyDescent="0.25">
      <c r="A211" s="759"/>
      <c r="B211" s="700"/>
      <c r="C211" s="110">
        <f>'натур показатели патриотика'!C183</f>
        <v>0</v>
      </c>
      <c r="D211" s="67">
        <f>'натур показатели патриотика'!D183</f>
        <v>0</v>
      </c>
      <c r="E211" s="167">
        <f>'таланты+инициативы0,2672'!D291</f>
        <v>0</v>
      </c>
    </row>
    <row r="212" spans="1:5" ht="12" hidden="1" customHeight="1" x14ac:dyDescent="0.25">
      <c r="A212" s="759"/>
      <c r="B212" s="700"/>
      <c r="C212" s="110">
        <f>'натур показатели патриотика'!C184</f>
        <v>0</v>
      </c>
      <c r="D212" s="67">
        <f>'натур показатели патриотика'!D184</f>
        <v>0</v>
      </c>
      <c r="E212" s="167">
        <f>'таланты+инициативы0,2672'!D292</f>
        <v>0</v>
      </c>
    </row>
    <row r="213" spans="1:5" ht="12" hidden="1" customHeight="1" x14ac:dyDescent="0.25">
      <c r="A213" s="759"/>
      <c r="B213" s="700"/>
      <c r="C213" s="110">
        <f>'натур показатели патриотика'!C185</f>
        <v>0</v>
      </c>
      <c r="D213" s="67">
        <f>'натур показатели патриотика'!D185</f>
        <v>0</v>
      </c>
      <c r="E213" s="167">
        <f>'таланты+инициативы0,2672'!D293</f>
        <v>0</v>
      </c>
    </row>
    <row r="214" spans="1:5" ht="12" hidden="1" customHeight="1" x14ac:dyDescent="0.25">
      <c r="A214" s="759"/>
      <c r="B214" s="700"/>
      <c r="C214" s="110">
        <f>'натур показатели патриотика'!C186</f>
        <v>0</v>
      </c>
      <c r="D214" s="67">
        <f>'натур показатели патриотика'!D186</f>
        <v>0</v>
      </c>
      <c r="E214" s="167">
        <f>'таланты+инициативы0,2672'!D294</f>
        <v>0</v>
      </c>
    </row>
    <row r="215" spans="1:5" ht="12" hidden="1" customHeight="1" x14ac:dyDescent="0.25">
      <c r="A215" s="759"/>
      <c r="B215" s="700"/>
      <c r="C215" s="110">
        <f>'натур показатели патриотика'!C187</f>
        <v>0</v>
      </c>
      <c r="D215" s="67">
        <f>'натур показатели патриотика'!D187</f>
        <v>0</v>
      </c>
      <c r="E215" s="167">
        <f>'таланты+инициативы0,2672'!D295</f>
        <v>0</v>
      </c>
    </row>
    <row r="216" spans="1:5" ht="12" hidden="1" customHeight="1" x14ac:dyDescent="0.25">
      <c r="A216" s="759"/>
      <c r="B216" s="700"/>
      <c r="C216" s="110">
        <f>'натур показатели патриотика'!C188</f>
        <v>0</v>
      </c>
      <c r="D216" s="67">
        <f>'натур показатели патриотика'!D188</f>
        <v>0</v>
      </c>
      <c r="E216" s="167">
        <f>'таланты+инициативы0,2672'!D296</f>
        <v>0</v>
      </c>
    </row>
    <row r="217" spans="1:5" ht="12" hidden="1" customHeight="1" x14ac:dyDescent="0.25">
      <c r="A217" s="759"/>
      <c r="B217" s="700"/>
      <c r="C217" s="110">
        <f>'натур показатели патриотика'!C189</f>
        <v>0</v>
      </c>
      <c r="D217" s="67">
        <f>'натур показатели патриотика'!D189</f>
        <v>0</v>
      </c>
      <c r="E217" s="167">
        <f>'таланты+инициативы0,2672'!D297</f>
        <v>0</v>
      </c>
    </row>
    <row r="218" spans="1:5" ht="12" hidden="1" customHeight="1" x14ac:dyDescent="0.25">
      <c r="A218" s="759"/>
      <c r="B218" s="700"/>
      <c r="C218" s="110">
        <f>'натур показатели патриотика'!C190</f>
        <v>0</v>
      </c>
      <c r="D218" s="67">
        <f>'натур показатели патриотика'!D190</f>
        <v>0</v>
      </c>
      <c r="E218" s="167">
        <f>'таланты+инициативы0,2672'!D298</f>
        <v>0</v>
      </c>
    </row>
    <row r="219" spans="1:5" ht="12" hidden="1" customHeight="1" x14ac:dyDescent="0.25">
      <c r="A219" s="759"/>
      <c r="B219" s="700"/>
      <c r="C219" s="110">
        <f>'натур показатели патриотика'!C191</f>
        <v>0</v>
      </c>
      <c r="D219" s="67">
        <f>'натур показатели патриотика'!D191</f>
        <v>0</v>
      </c>
      <c r="E219" s="167">
        <f>'таланты+инициативы0,2672'!D299</f>
        <v>0</v>
      </c>
    </row>
    <row r="220" spans="1:5" ht="12" hidden="1" customHeight="1" x14ac:dyDescent="0.25">
      <c r="A220" s="759"/>
      <c r="B220" s="700"/>
      <c r="C220" s="110">
        <f>'натур показатели патриотика'!C192</f>
        <v>0</v>
      </c>
      <c r="D220" s="67">
        <f>'натур показатели патриотика'!D192</f>
        <v>0</v>
      </c>
      <c r="E220" s="167">
        <f>'таланты+инициативы0,2672'!D300</f>
        <v>0</v>
      </c>
    </row>
    <row r="221" spans="1:5" ht="12" hidden="1" customHeight="1" x14ac:dyDescent="0.25">
      <c r="A221" s="759"/>
      <c r="B221" s="700"/>
      <c r="C221" s="110">
        <f>'натур показатели патриотика'!C193</f>
        <v>0</v>
      </c>
      <c r="D221" s="67">
        <f>'натур показатели патриотика'!D193</f>
        <v>0</v>
      </c>
      <c r="E221" s="167">
        <f>'таланты+инициативы0,2672'!D301</f>
        <v>0</v>
      </c>
    </row>
    <row r="222" spans="1:5" hidden="1" x14ac:dyDescent="0.25">
      <c r="A222" s="759"/>
      <c r="B222" s="700"/>
      <c r="C222" s="110">
        <f>'натур показатели патриотика'!C194</f>
        <v>0</v>
      </c>
      <c r="D222" s="67">
        <f>'натур показатели патриотика'!D194</f>
        <v>0</v>
      </c>
      <c r="E222" s="167">
        <f>'таланты+инициативы0,2672'!D302</f>
        <v>0</v>
      </c>
    </row>
    <row r="223" spans="1:5" hidden="1" x14ac:dyDescent="0.25">
      <c r="A223" s="759"/>
      <c r="B223" s="700"/>
      <c r="C223" s="110">
        <f>'натур показатели патриотика'!C195</f>
        <v>0</v>
      </c>
      <c r="D223" s="67">
        <f>'натур показатели патриотика'!D195</f>
        <v>0</v>
      </c>
      <c r="E223" s="167">
        <f>'таланты+инициативы0,2672'!D303</f>
        <v>0</v>
      </c>
    </row>
    <row r="224" spans="1:5" hidden="1" x14ac:dyDescent="0.25">
      <c r="A224" s="759"/>
      <c r="B224" s="700"/>
      <c r="C224" s="110">
        <f>'натур показатели патриотика'!C196</f>
        <v>0</v>
      </c>
      <c r="D224" s="67">
        <f>'натур показатели патриотика'!D196</f>
        <v>0</v>
      </c>
      <c r="E224" s="167">
        <f>'таланты+инициативы0,2672'!D304</f>
        <v>0</v>
      </c>
    </row>
    <row r="225" spans="1:5" hidden="1" x14ac:dyDescent="0.25">
      <c r="A225" s="759"/>
      <c r="B225" s="700"/>
      <c r="C225" s="110">
        <f>'натур показатели патриотика'!C197</f>
        <v>0</v>
      </c>
      <c r="D225" s="67">
        <f>'натур показатели патриотика'!D197</f>
        <v>0</v>
      </c>
      <c r="E225" s="167">
        <f>'таланты+инициативы0,2672'!D305</f>
        <v>0</v>
      </c>
    </row>
    <row r="226" spans="1:5" hidden="1" x14ac:dyDescent="0.25">
      <c r="A226" s="759"/>
      <c r="B226" s="700"/>
      <c r="C226" s="110">
        <f>'натур показатели патриотика'!C198</f>
        <v>0</v>
      </c>
      <c r="D226" s="67">
        <f>'натур показатели патриотика'!D198</f>
        <v>0</v>
      </c>
      <c r="E226" s="167">
        <f>'таланты+инициативы0,2672'!D306</f>
        <v>0</v>
      </c>
    </row>
    <row r="227" spans="1:5" hidden="1" x14ac:dyDescent="0.25">
      <c r="A227" s="759"/>
      <c r="B227" s="700"/>
      <c r="C227" s="110">
        <f>'натур показатели патриотика'!C199</f>
        <v>0</v>
      </c>
      <c r="D227" s="67">
        <f>'натур показатели патриотика'!D199</f>
        <v>0</v>
      </c>
      <c r="E227" s="167">
        <f>'таланты+инициативы0,2672'!D307</f>
        <v>0</v>
      </c>
    </row>
    <row r="228" spans="1:5" hidden="1" x14ac:dyDescent="0.25">
      <c r="A228" s="759"/>
      <c r="B228" s="700"/>
      <c r="C228" s="110">
        <f>'натур показатели патриотика'!C200</f>
        <v>0</v>
      </c>
      <c r="D228" s="67">
        <f>'натур показатели патриотика'!D200</f>
        <v>0</v>
      </c>
      <c r="E228" s="167">
        <f>'таланты+инициативы0,2672'!D308</f>
        <v>0</v>
      </c>
    </row>
    <row r="229" spans="1:5" hidden="1" x14ac:dyDescent="0.25">
      <c r="A229" s="759"/>
      <c r="B229" s="700"/>
      <c r="C229" s="110">
        <f>'натур показатели патриотика'!C201</f>
        <v>0</v>
      </c>
      <c r="D229" s="67">
        <f>'натур показатели патриотика'!D201</f>
        <v>0</v>
      </c>
      <c r="E229" s="167">
        <f>'таланты+инициативы0,2672'!D309</f>
        <v>0</v>
      </c>
    </row>
    <row r="230" spans="1:5" hidden="1" x14ac:dyDescent="0.25">
      <c r="A230" s="759"/>
      <c r="B230" s="700"/>
      <c r="C230" s="110">
        <f>'натур показатели патриотика'!C202</f>
        <v>0</v>
      </c>
      <c r="D230" s="67">
        <f>'натур показатели патриотика'!D202</f>
        <v>0</v>
      </c>
      <c r="E230" s="167">
        <f>'таланты+инициативы0,2672'!D310</f>
        <v>0</v>
      </c>
    </row>
    <row r="231" spans="1:5" hidden="1" x14ac:dyDescent="0.25">
      <c r="A231" s="759"/>
      <c r="B231" s="700"/>
      <c r="C231" s="110">
        <f>'натур показатели патриотика'!C203</f>
        <v>0</v>
      </c>
      <c r="D231" s="67">
        <f>'натур показатели патриотика'!D203</f>
        <v>0</v>
      </c>
      <c r="E231" s="167">
        <f>'таланты+инициативы0,2672'!D311</f>
        <v>0</v>
      </c>
    </row>
    <row r="232" spans="1:5" hidden="1" x14ac:dyDescent="0.25">
      <c r="A232" s="759"/>
      <c r="B232" s="700"/>
      <c r="C232" s="110">
        <f>'натур показатели патриотика'!C204</f>
        <v>0</v>
      </c>
      <c r="D232" s="67">
        <f>'натур показатели патриотика'!D204</f>
        <v>0</v>
      </c>
      <c r="E232" s="167">
        <f>'таланты+инициативы0,2672'!D312</f>
        <v>0</v>
      </c>
    </row>
    <row r="233" spans="1:5" hidden="1" x14ac:dyDescent="0.25">
      <c r="A233" s="759"/>
      <c r="B233" s="700"/>
      <c r="C233" s="110">
        <f>'натур показатели патриотика'!C205</f>
        <v>0</v>
      </c>
      <c r="D233" s="67">
        <f>'натур показатели патриотика'!D205</f>
        <v>0</v>
      </c>
      <c r="E233" s="167">
        <f>'таланты+инициативы0,2672'!D313</f>
        <v>0</v>
      </c>
    </row>
    <row r="234" spans="1:5" hidden="1" x14ac:dyDescent="0.25">
      <c r="A234" s="759"/>
      <c r="B234" s="700"/>
      <c r="C234" s="110">
        <f>'натур показатели патриотика'!C206</f>
        <v>0</v>
      </c>
      <c r="D234" s="67">
        <f>'натур показатели патриотика'!D206</f>
        <v>0</v>
      </c>
      <c r="E234" s="167">
        <f>'таланты+инициативы0,2672'!D314</f>
        <v>0</v>
      </c>
    </row>
    <row r="235" spans="1:5" hidden="1" x14ac:dyDescent="0.25">
      <c r="A235" s="759"/>
      <c r="B235" s="700"/>
      <c r="C235" s="110">
        <f>'натур показатели патриотика'!C207</f>
        <v>0</v>
      </c>
      <c r="D235" s="67">
        <f>'натур показатели патриотика'!D207</f>
        <v>0</v>
      </c>
      <c r="E235" s="167">
        <f>'таланты+инициативы0,2672'!D315</f>
        <v>0</v>
      </c>
    </row>
    <row r="236" spans="1:5" hidden="1" x14ac:dyDescent="0.25">
      <c r="A236" s="759"/>
      <c r="B236" s="700"/>
      <c r="C236" s="110">
        <f>'натур показатели патриотика'!C208</f>
        <v>0</v>
      </c>
      <c r="D236" s="67">
        <f>'натур показатели патриотика'!D208</f>
        <v>0</v>
      </c>
      <c r="E236" s="167">
        <f>'таланты+инициативы0,2672'!D316</f>
        <v>0</v>
      </c>
    </row>
    <row r="237" spans="1:5" hidden="1" x14ac:dyDescent="0.25">
      <c r="A237" s="759"/>
      <c r="B237" s="700"/>
      <c r="C237" s="110">
        <f>'натур показатели патриотика'!C209</f>
        <v>0</v>
      </c>
      <c r="D237" s="67">
        <f>'натур показатели патриотика'!D209</f>
        <v>0</v>
      </c>
      <c r="E237" s="167">
        <f>'таланты+инициативы0,2672'!D317</f>
        <v>0</v>
      </c>
    </row>
    <row r="238" spans="1:5" hidden="1" x14ac:dyDescent="0.25">
      <c r="A238" s="759"/>
      <c r="B238" s="700"/>
      <c r="C238" s="110">
        <f>'натур показатели патриотика'!C210</f>
        <v>0</v>
      </c>
      <c r="D238" s="67">
        <f>'натур показатели патриотика'!D210</f>
        <v>0</v>
      </c>
      <c r="E238" s="167">
        <f>'таланты+инициативы0,2672'!D318</f>
        <v>0</v>
      </c>
    </row>
    <row r="239" spans="1:5" hidden="1" x14ac:dyDescent="0.25">
      <c r="A239" s="759"/>
      <c r="B239" s="700"/>
      <c r="C239" s="110">
        <f>'натур показатели патриотика'!C211</f>
        <v>0</v>
      </c>
      <c r="D239" s="67">
        <f>'натур показатели патриотика'!D211</f>
        <v>0</v>
      </c>
      <c r="E239" s="167">
        <f>'таланты+инициативы0,2672'!D319</f>
        <v>0</v>
      </c>
    </row>
    <row r="240" spans="1:5" hidden="1" x14ac:dyDescent="0.25">
      <c r="A240" s="759"/>
      <c r="B240" s="700"/>
      <c r="C240" s="110">
        <f>'натур показатели патриотика'!C212</f>
        <v>0</v>
      </c>
      <c r="D240" s="67">
        <f>'натур показатели патриотика'!D212</f>
        <v>0</v>
      </c>
      <c r="E240" s="167">
        <f>'таланты+инициативы0,2672'!D320</f>
        <v>0</v>
      </c>
    </row>
    <row r="241" spans="1:5" hidden="1" x14ac:dyDescent="0.25">
      <c r="A241" s="759"/>
      <c r="B241" s="700"/>
      <c r="C241" s="110">
        <f>'натур показатели патриотика'!C213</f>
        <v>0</v>
      </c>
      <c r="D241" s="67">
        <f>'натур показатели патриотика'!D213</f>
        <v>0</v>
      </c>
      <c r="E241" s="167">
        <f>'таланты+инициативы0,2672'!D321</f>
        <v>0</v>
      </c>
    </row>
    <row r="242" spans="1:5" hidden="1" x14ac:dyDescent="0.25">
      <c r="A242" s="759"/>
      <c r="B242" s="700"/>
      <c r="C242" s="110">
        <f>'натур показатели патриотика'!C214</f>
        <v>0</v>
      </c>
      <c r="D242" s="67">
        <f>'натур показатели патриотика'!D214</f>
        <v>0</v>
      </c>
      <c r="E242" s="167">
        <f>'таланты+инициативы0,2672'!D322</f>
        <v>0.26719999999999999</v>
      </c>
    </row>
    <row r="243" spans="1:5" hidden="1" x14ac:dyDescent="0.25">
      <c r="A243" s="759"/>
      <c r="B243" s="700"/>
      <c r="C243" s="110">
        <f>'натур показатели патриотика'!C215</f>
        <v>0</v>
      </c>
      <c r="D243" s="67">
        <f>'натур показатели патриотика'!D215</f>
        <v>0</v>
      </c>
      <c r="E243" s="167">
        <f>'таланты+инициативы0,2672'!D323</f>
        <v>0.26719999999999999</v>
      </c>
    </row>
    <row r="244" spans="1:5" hidden="1" x14ac:dyDescent="0.25">
      <c r="A244" s="759"/>
      <c r="B244" s="700"/>
      <c r="C244" s="110">
        <f>'натур показатели патриотика'!C216</f>
        <v>0</v>
      </c>
      <c r="D244" s="67">
        <f>'натур показатели патриотика'!D216</f>
        <v>0</v>
      </c>
      <c r="E244" s="167">
        <f>'таланты+инициативы0,2672'!D324</f>
        <v>0.26719999999999999</v>
      </c>
    </row>
    <row r="245" spans="1:5" hidden="1" x14ac:dyDescent="0.25">
      <c r="A245" s="759"/>
      <c r="B245" s="700"/>
      <c r="C245" s="110">
        <f>'натур показатели патриотика'!C217</f>
        <v>0</v>
      </c>
      <c r="D245" s="67">
        <f>'натур показатели патриотика'!D217</f>
        <v>0</v>
      </c>
      <c r="E245" s="167">
        <f>'таланты+инициативы0,2672'!D325</f>
        <v>0.26719999999999999</v>
      </c>
    </row>
    <row r="246" spans="1:5" hidden="1" x14ac:dyDescent="0.25">
      <c r="A246" s="759"/>
      <c r="B246" s="700"/>
      <c r="C246" s="110">
        <f>'натур показатели патриотика'!C218</f>
        <v>0</v>
      </c>
      <c r="D246" s="67">
        <f>'натур показатели патриотика'!D218</f>
        <v>0</v>
      </c>
      <c r="E246" s="167">
        <f>'таланты+инициативы0,2672'!D326</f>
        <v>0.26719999999999999</v>
      </c>
    </row>
    <row r="247" spans="1:5" hidden="1" x14ac:dyDescent="0.25">
      <c r="A247" s="759"/>
      <c r="B247" s="700"/>
      <c r="C247" s="110">
        <f>'натур показатели патриотика'!C219</f>
        <v>0</v>
      </c>
      <c r="D247" s="67">
        <f>'натур показатели патриотика'!D219</f>
        <v>0</v>
      </c>
      <c r="E247" s="167">
        <f>'таланты+инициативы0,2672'!D327</f>
        <v>0.26719999999999999</v>
      </c>
    </row>
    <row r="248" spans="1:5" hidden="1" x14ac:dyDescent="0.25">
      <c r="A248" s="759"/>
      <c r="B248" s="700"/>
      <c r="C248" s="110">
        <f>'натур показатели патриотика'!C220</f>
        <v>0</v>
      </c>
      <c r="D248" s="67">
        <f>'натур показатели патриотика'!D220</f>
        <v>0</v>
      </c>
      <c r="E248" s="167">
        <f>'таланты+инициативы0,2672'!D328</f>
        <v>0.26719999999999999</v>
      </c>
    </row>
    <row r="249" spans="1:5" hidden="1" x14ac:dyDescent="0.25">
      <c r="A249" s="759"/>
      <c r="B249" s="700"/>
      <c r="C249" s="110">
        <f>'натур показатели патриотика'!C221</f>
        <v>0</v>
      </c>
      <c r="D249" s="67">
        <f>'натур показатели патриотика'!D221</f>
        <v>0</v>
      </c>
      <c r="E249" s="167">
        <f>'таланты+инициативы0,2672'!D329</f>
        <v>0.26719999999999999</v>
      </c>
    </row>
    <row r="250" spans="1:5" ht="22.5" hidden="1" customHeight="1" x14ac:dyDescent="0.25">
      <c r="A250" s="759"/>
      <c r="B250" s="700"/>
      <c r="C250" s="110">
        <f>'натур показатели патриотика'!C222</f>
        <v>0</v>
      </c>
      <c r="D250" s="67">
        <f>'натур показатели патриотика'!D222</f>
        <v>0</v>
      </c>
      <c r="E250" s="167">
        <f>'таланты+инициативы0,2672'!D330</f>
        <v>0.26719999999999999</v>
      </c>
    </row>
    <row r="251" spans="1:5" hidden="1" x14ac:dyDescent="0.25">
      <c r="A251" s="759"/>
      <c r="B251" s="700"/>
      <c r="C251" s="110">
        <f>'натур показатели патриотика'!C223</f>
        <v>0</v>
      </c>
      <c r="D251" s="67">
        <f>'натур показатели патриотика'!D223</f>
        <v>0</v>
      </c>
      <c r="E251" s="167">
        <f>'таланты+инициативы0,2672'!D331</f>
        <v>0.26719999999999999</v>
      </c>
    </row>
    <row r="252" spans="1:5" hidden="1" x14ac:dyDescent="0.25">
      <c r="A252" s="759"/>
      <c r="B252" s="700"/>
      <c r="C252" s="110">
        <f>'натур показатели патриотика'!C224</f>
        <v>0</v>
      </c>
      <c r="D252" s="67">
        <f>'натур показатели патриотика'!D224</f>
        <v>0</v>
      </c>
      <c r="E252" s="167">
        <f>'таланты+инициативы0,2672'!D332</f>
        <v>0.26719999999999999</v>
      </c>
    </row>
    <row r="253" spans="1:5" hidden="1" x14ac:dyDescent="0.25">
      <c r="A253" s="759"/>
      <c r="B253" s="700"/>
      <c r="C253" s="110">
        <f>'натур показатели патриотика'!C225</f>
        <v>0</v>
      </c>
      <c r="D253" s="67">
        <f>'натур показатели патриотика'!D225</f>
        <v>0</v>
      </c>
      <c r="E253" s="167">
        <f>'таланты+инициативы0,2672'!D333</f>
        <v>0.26719999999999999</v>
      </c>
    </row>
    <row r="254" spans="1:5" hidden="1" x14ac:dyDescent="0.25">
      <c r="A254" s="759"/>
      <c r="B254" s="700"/>
      <c r="C254" s="110">
        <f>'натур показатели патриотика'!C226</f>
        <v>0</v>
      </c>
      <c r="D254" s="67">
        <f>'натур показатели патриотика'!D226</f>
        <v>0</v>
      </c>
      <c r="E254" s="167">
        <f>'таланты+инициативы0,2672'!D334</f>
        <v>0.26719999999999999</v>
      </c>
    </row>
    <row r="255" spans="1:5" hidden="1" x14ac:dyDescent="0.25">
      <c r="A255" s="759"/>
      <c r="B255" s="700"/>
      <c r="C255" s="110">
        <f>'натур показатели патриотика'!C227</f>
        <v>0</v>
      </c>
      <c r="D255" s="67">
        <f>'натур показатели патриотика'!D227</f>
        <v>0</v>
      </c>
      <c r="E255" s="167">
        <f>'таланты+инициативы0,2672'!D335</f>
        <v>0.26719999999999999</v>
      </c>
    </row>
    <row r="256" spans="1:5" hidden="1" x14ac:dyDescent="0.25">
      <c r="A256" s="759"/>
      <c r="B256" s="700"/>
      <c r="C256" s="110">
        <f>'натур показатели патриотика'!C228</f>
        <v>0</v>
      </c>
      <c r="D256" s="67">
        <f>'натур показатели патриотика'!D228</f>
        <v>0</v>
      </c>
      <c r="E256" s="167">
        <f>'таланты+инициативы0,2672'!D336</f>
        <v>0.26719999999999999</v>
      </c>
    </row>
    <row r="257" spans="1:5" hidden="1" x14ac:dyDescent="0.25">
      <c r="A257" s="759"/>
      <c r="B257" s="700"/>
      <c r="C257" s="110">
        <f>'натур показатели патриотика'!C229</f>
        <v>0</v>
      </c>
      <c r="D257" s="67">
        <f>'натур показатели патриотика'!D229</f>
        <v>0</v>
      </c>
      <c r="E257" s="167">
        <f>'таланты+инициативы0,2672'!D337</f>
        <v>0.26719999999999999</v>
      </c>
    </row>
    <row r="258" spans="1:5" hidden="1" x14ac:dyDescent="0.25">
      <c r="A258" s="759"/>
      <c r="B258" s="700"/>
      <c r="C258" s="110">
        <f>'натур показатели патриотика'!C230</f>
        <v>0</v>
      </c>
      <c r="D258" s="67">
        <f>'натур показатели патриотика'!D230</f>
        <v>0</v>
      </c>
      <c r="E258" s="167">
        <f>'таланты+инициативы0,2672'!D338</f>
        <v>0.26719999999999999</v>
      </c>
    </row>
    <row r="259" spans="1:5" hidden="1" x14ac:dyDescent="0.25">
      <c r="A259" s="759"/>
      <c r="B259" s="700"/>
      <c r="C259" s="110">
        <f>'натур показатели патриотика'!C231</f>
        <v>0</v>
      </c>
      <c r="D259" s="67">
        <f>'натур показатели патриотика'!D231</f>
        <v>0</v>
      </c>
      <c r="E259" s="167">
        <f>'таланты+инициативы0,2672'!D339</f>
        <v>0.26719999999999999</v>
      </c>
    </row>
    <row r="260" spans="1:5" hidden="1" x14ac:dyDescent="0.25">
      <c r="A260" s="759"/>
      <c r="B260" s="700"/>
      <c r="C260" s="110">
        <f>'натур показатели патриотика'!C232</f>
        <v>0</v>
      </c>
      <c r="D260" s="67">
        <f>'натур показатели патриотика'!D232</f>
        <v>0</v>
      </c>
      <c r="E260" s="167">
        <f>'таланты+инициативы0,2672'!D340</f>
        <v>0.26719999999999999</v>
      </c>
    </row>
    <row r="261" spans="1:5" hidden="1" x14ac:dyDescent="0.25">
      <c r="A261" s="759"/>
      <c r="B261" s="700"/>
      <c r="C261" s="110">
        <f>'натур показатели патриотика'!C233</f>
        <v>0</v>
      </c>
      <c r="D261" s="67">
        <f>'натур показатели патриотика'!D233</f>
        <v>0</v>
      </c>
      <c r="E261" s="167">
        <f>'таланты+инициативы0,2672'!D341</f>
        <v>0.26719999999999999</v>
      </c>
    </row>
    <row r="262" spans="1:5" hidden="1" x14ac:dyDescent="0.25">
      <c r="A262" s="759"/>
      <c r="B262" s="700"/>
      <c r="C262" s="110">
        <f>'натур показатели патриотика'!C234</f>
        <v>0</v>
      </c>
      <c r="D262" s="67">
        <f>'натур показатели патриотика'!D234</f>
        <v>0</v>
      </c>
      <c r="E262" s="167">
        <f>'таланты+инициативы0,2672'!D342</f>
        <v>0.26719999999999999</v>
      </c>
    </row>
    <row r="263" spans="1:5" hidden="1" x14ac:dyDescent="0.25">
      <c r="A263" s="759"/>
      <c r="B263" s="700"/>
      <c r="C263" s="110">
        <f>'натур показатели патриотика'!C235</f>
        <v>0</v>
      </c>
      <c r="D263" s="67">
        <f>'натур показатели патриотика'!D235</f>
        <v>0</v>
      </c>
      <c r="E263" s="167">
        <f>'таланты+инициативы0,2672'!D343</f>
        <v>0.26719999999999999</v>
      </c>
    </row>
    <row r="264" spans="1:5" hidden="1" x14ac:dyDescent="0.25">
      <c r="A264" s="759"/>
      <c r="B264" s="700"/>
      <c r="C264" s="110">
        <f>'натур показатели патриотика'!C236</f>
        <v>0</v>
      </c>
      <c r="D264" s="67">
        <f>'натур показатели патриотика'!D236</f>
        <v>0</v>
      </c>
      <c r="E264" s="167">
        <f>'таланты+инициативы0,2672'!D344</f>
        <v>0.26719999999999999</v>
      </c>
    </row>
    <row r="265" spans="1:5" hidden="1" x14ac:dyDescent="0.25">
      <c r="A265" s="759"/>
      <c r="B265" s="700"/>
      <c r="C265" s="110">
        <f>'натур показатели патриотика'!C237</f>
        <v>0</v>
      </c>
      <c r="D265" s="67">
        <f>'натур показатели патриотика'!D237</f>
        <v>0</v>
      </c>
      <c r="E265" s="167">
        <f>'таланты+инициативы0,2672'!D345</f>
        <v>0.26719999999999999</v>
      </c>
    </row>
    <row r="266" spans="1:5" hidden="1" x14ac:dyDescent="0.25">
      <c r="A266" s="759"/>
      <c r="B266" s="700"/>
      <c r="C266" s="110">
        <f>'натур показатели патриотика'!C238</f>
        <v>0</v>
      </c>
      <c r="D266" s="67">
        <f>'натур показатели патриотика'!D238</f>
        <v>0</v>
      </c>
      <c r="E266" s="167">
        <f>'таланты+инициативы0,2672'!D346</f>
        <v>0.26719999999999999</v>
      </c>
    </row>
    <row r="267" spans="1:5" hidden="1" x14ac:dyDescent="0.25">
      <c r="A267" s="759"/>
      <c r="B267" s="700"/>
      <c r="C267" s="110">
        <f>'натур показатели патриотика'!C239</f>
        <v>0</v>
      </c>
      <c r="D267" s="67">
        <f>'натур показатели патриотика'!D239</f>
        <v>0</v>
      </c>
      <c r="E267" s="167">
        <f>'таланты+инициативы0,2672'!D347</f>
        <v>0.26719999999999999</v>
      </c>
    </row>
    <row r="268" spans="1:5" hidden="1" x14ac:dyDescent="0.25">
      <c r="A268" s="759"/>
      <c r="B268" s="700"/>
      <c r="C268" s="110">
        <f>'натур показатели патриотика'!C240</f>
        <v>0</v>
      </c>
      <c r="D268" s="67">
        <f>'натур показатели патриотика'!D240</f>
        <v>0</v>
      </c>
      <c r="E268" s="167">
        <f>'таланты+инициативы0,2672'!D348</f>
        <v>0.26719999999999999</v>
      </c>
    </row>
    <row r="269" spans="1:5" hidden="1" x14ac:dyDescent="0.25">
      <c r="A269" s="759"/>
      <c r="B269" s="700"/>
      <c r="C269" s="110">
        <f>'натур показатели патриотика'!C241</f>
        <v>0</v>
      </c>
      <c r="D269" s="67">
        <f>'натур показатели патриотика'!D241</f>
        <v>0</v>
      </c>
      <c r="E269" s="167">
        <f>'таланты+инициативы0,2672'!D349</f>
        <v>0.26719999999999999</v>
      </c>
    </row>
    <row r="270" spans="1:5" hidden="1" x14ac:dyDescent="0.25">
      <c r="A270" s="759"/>
      <c r="B270" s="700"/>
      <c r="C270" s="110">
        <f>'натур показатели патриотика'!C242</f>
        <v>0</v>
      </c>
      <c r="D270" s="67">
        <f>'натур показатели патриотика'!D242</f>
        <v>0</v>
      </c>
      <c r="E270" s="167">
        <f>'таланты+инициативы0,2672'!D350</f>
        <v>0.26719999999999999</v>
      </c>
    </row>
    <row r="271" spans="1:5" hidden="1" x14ac:dyDescent="0.25">
      <c r="A271" s="759"/>
      <c r="B271" s="700"/>
      <c r="C271" s="110">
        <f>'натур показатели патриотика'!C243</f>
        <v>0</v>
      </c>
      <c r="D271" s="67">
        <f>'натур показатели патриотика'!D243</f>
        <v>0</v>
      </c>
      <c r="E271" s="167">
        <f>'таланты+инициативы0,2672'!D351</f>
        <v>0.26719999999999999</v>
      </c>
    </row>
    <row r="272" spans="1:5" hidden="1" x14ac:dyDescent="0.25">
      <c r="A272" s="759"/>
      <c r="B272" s="700"/>
      <c r="C272" s="110">
        <f>'натур показатели патриотика'!C244</f>
        <v>0</v>
      </c>
      <c r="D272" s="67">
        <f>'натур показатели патриотика'!D244</f>
        <v>0</v>
      </c>
      <c r="E272" s="167">
        <f>'таланты+инициативы0,2672'!D352</f>
        <v>0.26719999999999999</v>
      </c>
    </row>
    <row r="273" spans="1:5" hidden="1" x14ac:dyDescent="0.25">
      <c r="A273" s="759"/>
      <c r="B273" s="700"/>
      <c r="C273" s="110">
        <f>'натур показатели патриотика'!C245</f>
        <v>0</v>
      </c>
      <c r="D273" s="67">
        <f>'натур показатели патриотика'!D245</f>
        <v>0</v>
      </c>
      <c r="E273" s="167">
        <f>'таланты+инициативы0,2672'!D353</f>
        <v>0.26719999999999999</v>
      </c>
    </row>
    <row r="274" spans="1:5" hidden="1" x14ac:dyDescent="0.25">
      <c r="A274" s="759"/>
      <c r="B274" s="700"/>
      <c r="C274" s="110">
        <f>'натур показатели патриотика'!C246</f>
        <v>0</v>
      </c>
      <c r="D274" s="67">
        <f>'натур показатели патриотика'!D246</f>
        <v>0</v>
      </c>
      <c r="E274" s="167">
        <f>'таланты+инициативы0,2672'!D354</f>
        <v>0.26719999999999999</v>
      </c>
    </row>
    <row r="275" spans="1:5" hidden="1" x14ac:dyDescent="0.25">
      <c r="A275" s="759"/>
      <c r="B275" s="700"/>
      <c r="C275" s="110">
        <f>'натур показатели патриотика'!C247</f>
        <v>0</v>
      </c>
      <c r="D275" s="67">
        <f>'натур показатели патриотика'!D247</f>
        <v>0</v>
      </c>
      <c r="E275" s="167">
        <f>'таланты+инициативы0,2672'!D355</f>
        <v>0.26719999999999999</v>
      </c>
    </row>
    <row r="276" spans="1:5" hidden="1" x14ac:dyDescent="0.25">
      <c r="A276" s="759"/>
      <c r="B276" s="700"/>
      <c r="C276" s="110">
        <f>'натур показатели патриотика'!C248</f>
        <v>0</v>
      </c>
      <c r="D276" s="67">
        <f>'натур показатели патриотика'!D248</f>
        <v>0</v>
      </c>
      <c r="E276" s="167">
        <f>'таланты+инициативы0,2672'!D356</f>
        <v>0.26719999999999999</v>
      </c>
    </row>
    <row r="277" spans="1:5" hidden="1" x14ac:dyDescent="0.25">
      <c r="A277" s="759"/>
      <c r="B277" s="700"/>
      <c r="C277" s="110">
        <f>'натур показатели патриотика'!C249</f>
        <v>0</v>
      </c>
      <c r="D277" s="67">
        <f>'натур показатели патриотика'!D249</f>
        <v>0</v>
      </c>
      <c r="E277" s="167">
        <f>'таланты+инициативы0,2672'!D357</f>
        <v>0.26719999999999999</v>
      </c>
    </row>
    <row r="278" spans="1:5" hidden="1" x14ac:dyDescent="0.25">
      <c r="A278" s="759"/>
      <c r="B278" s="700"/>
      <c r="C278" s="110">
        <f>'натур показатели патриотика'!C250</f>
        <v>0</v>
      </c>
      <c r="D278" s="67">
        <f>'натур показатели патриотика'!D250</f>
        <v>0</v>
      </c>
      <c r="E278" s="167">
        <f>'таланты+инициативы0,2672'!D358</f>
        <v>0.26719999999999999</v>
      </c>
    </row>
    <row r="279" spans="1:5" hidden="1" x14ac:dyDescent="0.25">
      <c r="A279" s="759"/>
      <c r="B279" s="700"/>
      <c r="C279" s="110">
        <f>'натур показатели патриотика'!C251</f>
        <v>0</v>
      </c>
      <c r="D279" s="67">
        <f>'натур показатели патриотика'!D251</f>
        <v>0</v>
      </c>
      <c r="E279" s="167">
        <f>'таланты+инициативы0,2672'!D359</f>
        <v>0.26719999999999999</v>
      </c>
    </row>
    <row r="280" spans="1:5" hidden="1" x14ac:dyDescent="0.25">
      <c r="A280" s="759"/>
      <c r="B280" s="700"/>
      <c r="C280" s="110">
        <f>'натур показатели патриотика'!C252</f>
        <v>0</v>
      </c>
      <c r="D280" s="67">
        <f>'натур показатели патриотика'!D252</f>
        <v>0</v>
      </c>
      <c r="E280" s="167">
        <f>'таланты+инициативы0,2672'!D360</f>
        <v>0.26719999999999999</v>
      </c>
    </row>
    <row r="281" spans="1:5" hidden="1" x14ac:dyDescent="0.25">
      <c r="A281" s="759"/>
      <c r="B281" s="700"/>
      <c r="C281" s="110">
        <f>'натур показатели патриотика'!C253</f>
        <v>0</v>
      </c>
      <c r="D281" s="67">
        <f>'натур показатели патриотика'!D253</f>
        <v>0</v>
      </c>
      <c r="E281" s="167">
        <f>'таланты+инициативы0,2672'!D361</f>
        <v>0.26719999999999999</v>
      </c>
    </row>
    <row r="282" spans="1:5" hidden="1" x14ac:dyDescent="0.25">
      <c r="A282" s="759"/>
      <c r="B282" s="700"/>
      <c r="C282" s="110">
        <f>'натур показатели патриотика'!C254</f>
        <v>0</v>
      </c>
      <c r="D282" s="67">
        <f>'натур показатели патриотика'!D254</f>
        <v>0</v>
      </c>
      <c r="E282" s="167">
        <f>'таланты+инициативы0,2672'!D362</f>
        <v>0.26719999999999999</v>
      </c>
    </row>
    <row r="283" spans="1:5" hidden="1" x14ac:dyDescent="0.25">
      <c r="A283" s="759"/>
      <c r="B283" s="700"/>
      <c r="C283" s="110">
        <f>'натур показатели патриотика'!C255</f>
        <v>0</v>
      </c>
      <c r="D283" s="67">
        <f>'натур показатели патриотика'!D255</f>
        <v>0</v>
      </c>
      <c r="E283" s="167">
        <f>'таланты+инициативы0,2672'!D363</f>
        <v>0.26719999999999999</v>
      </c>
    </row>
    <row r="284" spans="1:5" hidden="1" x14ac:dyDescent="0.25">
      <c r="A284" s="759"/>
      <c r="B284" s="700"/>
      <c r="C284" s="110">
        <f>'натур показатели патриотика'!C256</f>
        <v>0</v>
      </c>
      <c r="D284" s="67">
        <f>'натур показатели патриотика'!D256</f>
        <v>0</v>
      </c>
      <c r="E284" s="167">
        <f>'таланты+инициативы0,2672'!D364</f>
        <v>0.26719999999999999</v>
      </c>
    </row>
    <row r="285" spans="1:5" hidden="1" x14ac:dyDescent="0.25">
      <c r="A285" s="759"/>
      <c r="B285" s="700"/>
      <c r="C285" s="110">
        <f>'натур показатели патриотика'!C257</f>
        <v>0</v>
      </c>
      <c r="D285" s="67">
        <f>'натур показатели патриотика'!D257</f>
        <v>0</v>
      </c>
      <c r="E285" s="167">
        <f>'таланты+инициативы0,2672'!D365</f>
        <v>0.26719999999999999</v>
      </c>
    </row>
    <row r="286" spans="1:5" hidden="1" x14ac:dyDescent="0.25">
      <c r="A286" s="759"/>
      <c r="B286" s="700"/>
      <c r="C286" s="110">
        <f>'натур показатели патриотика'!C258</f>
        <v>0</v>
      </c>
      <c r="D286" s="67">
        <f>'натур показатели патриотика'!D258</f>
        <v>0</v>
      </c>
      <c r="E286" s="167">
        <f>'таланты+инициативы0,2672'!D366</f>
        <v>0.26719999999999999</v>
      </c>
    </row>
    <row r="287" spans="1:5" hidden="1" x14ac:dyDescent="0.25">
      <c r="A287" s="759"/>
      <c r="B287" s="700"/>
      <c r="C287" s="110">
        <f>'натур показатели патриотика'!C259</f>
        <v>0</v>
      </c>
      <c r="D287" s="67">
        <f>'натур показатели патриотика'!D259</f>
        <v>0</v>
      </c>
      <c r="E287" s="167">
        <f>'таланты+инициативы0,2672'!D367</f>
        <v>0.26719999999999999</v>
      </c>
    </row>
    <row r="288" spans="1:5" hidden="1" x14ac:dyDescent="0.25">
      <c r="A288" s="759"/>
      <c r="B288" s="700"/>
      <c r="C288" s="110">
        <f>'натур показатели патриотика'!C260</f>
        <v>0</v>
      </c>
      <c r="D288" s="67">
        <f>'натур показатели патриотика'!D260</f>
        <v>0</v>
      </c>
      <c r="E288" s="167">
        <f>'таланты+инициативы0,2672'!D368</f>
        <v>0.26719999999999999</v>
      </c>
    </row>
    <row r="289" spans="1:5" hidden="1" x14ac:dyDescent="0.25">
      <c r="A289" s="759"/>
      <c r="B289" s="700"/>
      <c r="C289" s="110">
        <f>'натур показатели патриотика'!C261</f>
        <v>0</v>
      </c>
      <c r="D289" s="67">
        <f>'натур показатели патриотика'!D261</f>
        <v>0</v>
      </c>
      <c r="E289" s="167">
        <f>'таланты+инициативы0,2672'!D369</f>
        <v>0.26719999999999999</v>
      </c>
    </row>
    <row r="290" spans="1:5" hidden="1" x14ac:dyDescent="0.25">
      <c r="A290" s="759"/>
      <c r="B290" s="700"/>
      <c r="C290" s="110">
        <f>'натур показатели патриотика'!C262</f>
        <v>0</v>
      </c>
      <c r="D290" s="67">
        <f>'натур показатели патриотика'!D262</f>
        <v>0</v>
      </c>
      <c r="E290" s="167">
        <f>'таланты+инициативы0,2672'!D370</f>
        <v>0.26719999999999999</v>
      </c>
    </row>
    <row r="291" spans="1:5" hidden="1" x14ac:dyDescent="0.25">
      <c r="A291" s="759"/>
      <c r="B291" s="700"/>
      <c r="C291" s="110">
        <f>'натур показатели патриотика'!C263</f>
        <v>0</v>
      </c>
      <c r="D291" s="67">
        <f>'натур показатели патриотика'!D263</f>
        <v>0</v>
      </c>
      <c r="E291" s="167">
        <f>'таланты+инициативы0,2672'!D371</f>
        <v>0.26719999999999999</v>
      </c>
    </row>
    <row r="292" spans="1:5" hidden="1" x14ac:dyDescent="0.25">
      <c r="A292" s="759"/>
      <c r="B292" s="700"/>
      <c r="C292" s="110">
        <f>'натур показатели патриотика'!C264</f>
        <v>0</v>
      </c>
      <c r="D292" s="67">
        <f>'натур показатели патриотика'!D264</f>
        <v>0</v>
      </c>
      <c r="E292" s="167">
        <f>'таланты+инициативы0,2672'!D372</f>
        <v>0.26719999999999999</v>
      </c>
    </row>
    <row r="293" spans="1:5" hidden="1" x14ac:dyDescent="0.25">
      <c r="A293" s="759"/>
      <c r="B293" s="700"/>
      <c r="C293" s="110">
        <f>'натур показатели патриотика'!C265</f>
        <v>0</v>
      </c>
      <c r="D293" s="67">
        <f>'натур показатели патриотика'!D265</f>
        <v>0</v>
      </c>
      <c r="E293" s="167">
        <f>'таланты+инициативы0,2672'!D373</f>
        <v>0.26719999999999999</v>
      </c>
    </row>
    <row r="294" spans="1:5" hidden="1" x14ac:dyDescent="0.25">
      <c r="A294" s="759"/>
      <c r="B294" s="700"/>
      <c r="C294" s="110">
        <f>'натур показатели патриотика'!C266</f>
        <v>0</v>
      </c>
      <c r="D294" s="67">
        <f>'натур показатели патриотика'!D266</f>
        <v>0</v>
      </c>
      <c r="E294" s="167">
        <f>'таланты+инициативы0,2672'!D374</f>
        <v>0.26719999999999999</v>
      </c>
    </row>
    <row r="295" spans="1:5" hidden="1" x14ac:dyDescent="0.25">
      <c r="A295" s="759"/>
      <c r="B295" s="700"/>
      <c r="C295" s="110">
        <f>'натур показатели патриотика'!C267</f>
        <v>0</v>
      </c>
      <c r="D295" s="67">
        <f>'натур показатели патриотика'!D267</f>
        <v>0</v>
      </c>
      <c r="E295" s="167">
        <f>'таланты+инициативы0,2672'!D375</f>
        <v>0.26719999999999999</v>
      </c>
    </row>
    <row r="296" spans="1:5" hidden="1" x14ac:dyDescent="0.25">
      <c r="A296" s="759"/>
      <c r="B296" s="700"/>
      <c r="C296" s="110">
        <f>'натур показатели патриотика'!C268</f>
        <v>0</v>
      </c>
      <c r="D296" s="67">
        <f>'натур показатели патриотика'!D268</f>
        <v>0</v>
      </c>
      <c r="E296" s="167">
        <f>'таланты+инициативы0,2672'!D376</f>
        <v>0.26719999999999999</v>
      </c>
    </row>
    <row r="297" spans="1:5" hidden="1" x14ac:dyDescent="0.25">
      <c r="A297" s="759"/>
      <c r="B297" s="700"/>
      <c r="C297" s="110">
        <f>'натур показатели патриотика'!C269</f>
        <v>0</v>
      </c>
      <c r="D297" s="67">
        <f>'натур показатели патриотика'!D269</f>
        <v>0</v>
      </c>
      <c r="E297" s="167">
        <f>'таланты+инициативы0,2672'!D377</f>
        <v>0.26719999999999999</v>
      </c>
    </row>
    <row r="298" spans="1:5" hidden="1" x14ac:dyDescent="0.25">
      <c r="A298" s="759"/>
      <c r="B298" s="700"/>
      <c r="C298" s="110">
        <f>'натур показатели патриотика'!C270</f>
        <v>0</v>
      </c>
      <c r="D298" s="67">
        <f>'натур показатели патриотика'!D270</f>
        <v>0</v>
      </c>
      <c r="E298" s="167">
        <f>'таланты+инициативы0,2672'!D378</f>
        <v>0.26719999999999999</v>
      </c>
    </row>
    <row r="299" spans="1:5" hidden="1" x14ac:dyDescent="0.25">
      <c r="A299" s="759"/>
      <c r="B299" s="700"/>
      <c r="C299" s="110">
        <f>'натур показатели патриотика'!C271</f>
        <v>0</v>
      </c>
      <c r="D299" s="67">
        <f>'натур показатели патриотика'!D271</f>
        <v>0</v>
      </c>
      <c r="E299" s="167">
        <f>'таланты+инициативы0,2672'!D379</f>
        <v>0.26719999999999999</v>
      </c>
    </row>
    <row r="300" spans="1:5" hidden="1" x14ac:dyDescent="0.25">
      <c r="A300" s="759"/>
      <c r="B300" s="700"/>
      <c r="C300" s="110">
        <f>'натур показатели патриотика'!C272</f>
        <v>0</v>
      </c>
      <c r="D300" s="67">
        <f>'натур показатели патриотика'!D272</f>
        <v>0</v>
      </c>
      <c r="E300" s="167">
        <f>'таланты+инициативы0,2672'!D380</f>
        <v>0.26719999999999999</v>
      </c>
    </row>
    <row r="301" spans="1:5" hidden="1" x14ac:dyDescent="0.25">
      <c r="A301" s="759"/>
      <c r="B301" s="700"/>
      <c r="C301" s="110">
        <f>'натур показатели патриотика'!C273</f>
        <v>0</v>
      </c>
      <c r="D301" s="67">
        <f>'натур показатели патриотика'!D273</f>
        <v>0</v>
      </c>
      <c r="E301" s="167">
        <f>'таланты+инициативы0,2672'!D381</f>
        <v>0.26719999999999999</v>
      </c>
    </row>
    <row r="302" spans="1:5" hidden="1" x14ac:dyDescent="0.25">
      <c r="A302" s="759"/>
      <c r="B302" s="700"/>
      <c r="C302" s="110">
        <f>'натур показатели патриотика'!C274</f>
        <v>0</v>
      </c>
      <c r="D302" s="67">
        <f>'натур показатели патриотика'!D274</f>
        <v>0</v>
      </c>
      <c r="E302" s="167">
        <f>'таланты+инициативы0,2672'!D382</f>
        <v>0.26719999999999999</v>
      </c>
    </row>
    <row r="303" spans="1:5" hidden="1" x14ac:dyDescent="0.25">
      <c r="A303" s="759"/>
      <c r="B303" s="700"/>
      <c r="C303" s="110">
        <f>'натур показатели патриотика'!C275</f>
        <v>0</v>
      </c>
      <c r="D303" s="67">
        <f>'натур показатели патриотика'!D275</f>
        <v>0</v>
      </c>
      <c r="E303" s="167">
        <f>'таланты+инициативы0,2672'!D383</f>
        <v>0.26719999999999999</v>
      </c>
    </row>
    <row r="304" spans="1:5" hidden="1" x14ac:dyDescent="0.25">
      <c r="A304" s="759"/>
      <c r="B304" s="700"/>
      <c r="C304" s="110">
        <f>'натур показатели патриотика'!C276</f>
        <v>0</v>
      </c>
      <c r="D304" s="67">
        <f>'натур показатели патриотика'!D276</f>
        <v>0</v>
      </c>
      <c r="E304" s="167">
        <f>'таланты+инициативы0,2672'!D384</f>
        <v>0.26719999999999999</v>
      </c>
    </row>
    <row r="305" spans="1:5" hidden="1" x14ac:dyDescent="0.25">
      <c r="A305" s="759"/>
      <c r="B305" s="700"/>
      <c r="C305" s="110">
        <f>'натур показатели патриотика'!C277</f>
        <v>0</v>
      </c>
      <c r="D305" s="67">
        <f>'натур показатели патриотика'!D277</f>
        <v>0</v>
      </c>
      <c r="E305" s="167">
        <f>'таланты+инициативы0,2672'!D385</f>
        <v>0.26719999999999999</v>
      </c>
    </row>
    <row r="306" spans="1:5" hidden="1" x14ac:dyDescent="0.25">
      <c r="A306" s="759"/>
      <c r="B306" s="700"/>
      <c r="C306" s="110">
        <f>'натур показатели патриотика'!C278</f>
        <v>0</v>
      </c>
      <c r="D306" s="67">
        <f>'натур показатели патриотика'!D278</f>
        <v>0</v>
      </c>
      <c r="E306" s="167">
        <f>'таланты+инициативы0,2672'!D386</f>
        <v>0.26719999999999999</v>
      </c>
    </row>
    <row r="307" spans="1:5" hidden="1" x14ac:dyDescent="0.25">
      <c r="A307" s="759"/>
      <c r="B307" s="700"/>
      <c r="C307" s="110">
        <f>'натур показатели патриотика'!C279</f>
        <v>0</v>
      </c>
      <c r="D307" s="67">
        <f>'натур показатели патриотика'!D279</f>
        <v>0</v>
      </c>
      <c r="E307" s="167">
        <f>'таланты+инициативы0,2672'!D387</f>
        <v>0.26719999999999999</v>
      </c>
    </row>
    <row r="308" spans="1:5" hidden="1" x14ac:dyDescent="0.25">
      <c r="A308" s="759"/>
      <c r="B308" s="700"/>
      <c r="C308" s="110">
        <f>'натур показатели патриотика'!C280</f>
        <v>0</v>
      </c>
      <c r="D308" s="67">
        <f>'натур показатели патриотика'!D280</f>
        <v>0</v>
      </c>
      <c r="E308" s="167">
        <f>'таланты+инициативы0,2672'!D388</f>
        <v>0.26719999999999999</v>
      </c>
    </row>
    <row r="309" spans="1:5" hidden="1" x14ac:dyDescent="0.25">
      <c r="A309" s="759"/>
      <c r="B309" s="700"/>
      <c r="C309" s="110">
        <f>'натур показатели патриотика'!C281</f>
        <v>0</v>
      </c>
      <c r="D309" s="67">
        <f>'натур показатели патриотика'!D281</f>
        <v>0</v>
      </c>
      <c r="E309" s="167">
        <f>'таланты+инициативы0,2672'!D389</f>
        <v>0.26719999999999999</v>
      </c>
    </row>
    <row r="310" spans="1:5" hidden="1" x14ac:dyDescent="0.25">
      <c r="A310" s="759"/>
      <c r="B310" s="700"/>
      <c r="C310" s="110">
        <f>'натур показатели патриотика'!C282</f>
        <v>0</v>
      </c>
      <c r="D310" s="67">
        <f>'натур показатели патриотика'!D282</f>
        <v>0</v>
      </c>
      <c r="E310" s="167">
        <f>'таланты+инициативы0,2672'!D390</f>
        <v>0.26719999999999999</v>
      </c>
    </row>
    <row r="311" spans="1:5" hidden="1" x14ac:dyDescent="0.25">
      <c r="A311" s="759"/>
      <c r="B311" s="700"/>
      <c r="C311" s="110">
        <f>'натур показатели патриотика'!C283</f>
        <v>0</v>
      </c>
      <c r="D311" s="67">
        <f>'натур показатели патриотика'!D283</f>
        <v>0</v>
      </c>
      <c r="E311" s="167">
        <f>'таланты+инициативы0,2672'!D391</f>
        <v>0.26719999999999999</v>
      </c>
    </row>
    <row r="312" spans="1:5" hidden="1" x14ac:dyDescent="0.25">
      <c r="A312" s="759"/>
      <c r="B312" s="700"/>
      <c r="C312" s="110">
        <f>'натур показатели патриотика'!C284</f>
        <v>0</v>
      </c>
      <c r="D312" s="67">
        <f>'натур показатели патриотика'!D284</f>
        <v>0</v>
      </c>
      <c r="E312" s="167">
        <f>'таланты+инициативы0,2672'!D392</f>
        <v>0.26719999999999999</v>
      </c>
    </row>
    <row r="313" spans="1:5" hidden="1" x14ac:dyDescent="0.25">
      <c r="A313" s="759"/>
      <c r="B313" s="700"/>
      <c r="C313" s="110">
        <f>'натур показатели патриотика'!C285</f>
        <v>0</v>
      </c>
      <c r="D313" s="67">
        <f>'натур показатели патриотика'!D285</f>
        <v>0</v>
      </c>
      <c r="E313" s="167">
        <f>'таланты+инициативы0,2672'!D393</f>
        <v>0.26719999999999999</v>
      </c>
    </row>
    <row r="314" spans="1:5" hidden="1" x14ac:dyDescent="0.25">
      <c r="A314" s="759"/>
      <c r="B314" s="700"/>
      <c r="C314" s="110">
        <f>'натур показатели патриотика'!C286</f>
        <v>0</v>
      </c>
      <c r="D314" s="67">
        <f>'натур показатели патриотика'!D286</f>
        <v>0</v>
      </c>
      <c r="E314" s="167">
        <f>'таланты+инициативы0,2672'!D394</f>
        <v>0.26719999999999999</v>
      </c>
    </row>
    <row r="315" spans="1:5" hidden="1" x14ac:dyDescent="0.25">
      <c r="A315" s="759"/>
      <c r="B315" s="700"/>
      <c r="C315" s="110">
        <f>'натур показатели патриотика'!C287</f>
        <v>0</v>
      </c>
      <c r="D315" s="67">
        <f>'натур показатели патриотика'!D287</f>
        <v>0</v>
      </c>
      <c r="E315" s="167">
        <f>'таланты+инициативы0,2672'!D395</f>
        <v>0.26719999999999999</v>
      </c>
    </row>
    <row r="316" spans="1:5" hidden="1" x14ac:dyDescent="0.25">
      <c r="A316" s="759"/>
      <c r="B316" s="700"/>
      <c r="C316" s="110">
        <f>'натур показатели патриотика'!C288</f>
        <v>0</v>
      </c>
      <c r="D316" s="67">
        <f>'натур показатели патриотика'!D288</f>
        <v>0</v>
      </c>
      <c r="E316" s="167">
        <f>'таланты+инициативы0,2672'!D396</f>
        <v>0.26719999999999999</v>
      </c>
    </row>
    <row r="317" spans="1:5" hidden="1" x14ac:dyDescent="0.25">
      <c r="A317" s="759"/>
      <c r="B317" s="700"/>
      <c r="C317" s="110">
        <f>'натур показатели патриотика'!C289</f>
        <v>0</v>
      </c>
      <c r="D317" s="67">
        <f>'натур показатели патриотика'!D289</f>
        <v>0</v>
      </c>
      <c r="E317" s="167">
        <f>'таланты+инициативы0,2672'!D397</f>
        <v>0.26719999999999999</v>
      </c>
    </row>
    <row r="318" spans="1:5" hidden="1" x14ac:dyDescent="0.25">
      <c r="A318" s="759"/>
      <c r="B318" s="700"/>
      <c r="C318" s="110">
        <f>'натур показатели патриотика'!C290</f>
        <v>0</v>
      </c>
      <c r="D318" s="67">
        <f>'натур показатели патриотика'!D290</f>
        <v>0</v>
      </c>
      <c r="E318" s="167">
        <f>'таланты+инициативы0,2672'!D398</f>
        <v>0.26719999999999999</v>
      </c>
    </row>
    <row r="319" spans="1:5" hidden="1" x14ac:dyDescent="0.25">
      <c r="A319" s="759"/>
      <c r="B319" s="700"/>
      <c r="C319" s="110">
        <f>'натур показатели патриотика'!C291</f>
        <v>0</v>
      </c>
      <c r="D319" s="67">
        <f>'натур показатели патриотика'!D291</f>
        <v>0</v>
      </c>
      <c r="E319" s="167">
        <f>'таланты+инициативы0,2672'!D399</f>
        <v>0.26719999999999999</v>
      </c>
    </row>
    <row r="320" spans="1:5" hidden="1" x14ac:dyDescent="0.25">
      <c r="A320" s="759"/>
      <c r="B320" s="700"/>
      <c r="C320" s="110">
        <f>'натур показатели патриотика'!C292</f>
        <v>0</v>
      </c>
      <c r="D320" s="67">
        <f>'натур показатели патриотика'!D292</f>
        <v>0</v>
      </c>
      <c r="E320" s="167">
        <f>'таланты+инициативы0,2672'!D400</f>
        <v>0.26719999999999999</v>
      </c>
    </row>
    <row r="321" spans="1:5" hidden="1" x14ac:dyDescent="0.25">
      <c r="A321" s="759"/>
      <c r="B321" s="700"/>
      <c r="C321" s="110">
        <f>'натур показатели патриотика'!C293</f>
        <v>0</v>
      </c>
      <c r="D321" s="67">
        <f>'натур показатели патриотика'!D293</f>
        <v>0</v>
      </c>
      <c r="E321" s="167">
        <f>'таланты+инициативы0,2672'!D401</f>
        <v>0.26719999999999999</v>
      </c>
    </row>
    <row r="322" spans="1:5" hidden="1" x14ac:dyDescent="0.25">
      <c r="A322" s="759"/>
      <c r="B322" s="700"/>
      <c r="C322" s="110">
        <f>'натур показатели патриотика'!C294</f>
        <v>0</v>
      </c>
      <c r="D322" s="67">
        <f>'натур показатели патриотика'!D294</f>
        <v>0</v>
      </c>
      <c r="E322" s="167">
        <f>'таланты+инициативы0,2672'!D402</f>
        <v>0.26719999999999999</v>
      </c>
    </row>
    <row r="323" spans="1:5" hidden="1" x14ac:dyDescent="0.25">
      <c r="A323" s="759"/>
      <c r="B323" s="700"/>
      <c r="C323" s="110">
        <f>'натур показатели патриотика'!C295</f>
        <v>0</v>
      </c>
      <c r="D323" s="67">
        <f>'натур показатели патриотика'!D295</f>
        <v>0</v>
      </c>
      <c r="E323" s="167">
        <f>'таланты+инициативы0,2672'!D403</f>
        <v>0.26719999999999999</v>
      </c>
    </row>
    <row r="324" spans="1:5" hidden="1" x14ac:dyDescent="0.25">
      <c r="A324" s="759"/>
      <c r="B324" s="700"/>
      <c r="C324" s="110">
        <f>'натур показатели патриотика'!C296</f>
        <v>0</v>
      </c>
      <c r="D324" s="67">
        <f>'натур показатели патриотика'!D296</f>
        <v>0</v>
      </c>
      <c r="E324" s="167">
        <f>'таланты+инициативы0,2672'!D404</f>
        <v>0.26719999999999999</v>
      </c>
    </row>
    <row r="325" spans="1:5" hidden="1" x14ac:dyDescent="0.25">
      <c r="A325" s="759"/>
      <c r="B325" s="700"/>
      <c r="C325" s="110">
        <f>'натур показатели патриотика'!C297</f>
        <v>0</v>
      </c>
      <c r="D325" s="67">
        <f>'натур показатели патриотика'!D297</f>
        <v>0</v>
      </c>
      <c r="E325" s="167">
        <f>'таланты+инициативы0,2672'!D405</f>
        <v>0.26719999999999999</v>
      </c>
    </row>
    <row r="326" spans="1:5" hidden="1" x14ac:dyDescent="0.25">
      <c r="A326" s="759"/>
      <c r="B326" s="700"/>
      <c r="C326" s="110">
        <f>'натур показатели патриотика'!C298</f>
        <v>0</v>
      </c>
      <c r="D326" s="67">
        <f>'натур показатели патриотика'!D298</f>
        <v>0</v>
      </c>
      <c r="E326" s="167">
        <f>'таланты+инициативы0,2672'!D406</f>
        <v>0.26719999999999999</v>
      </c>
    </row>
    <row r="327" spans="1:5" hidden="1" x14ac:dyDescent="0.25">
      <c r="A327" s="759"/>
      <c r="B327" s="700"/>
      <c r="C327" s="110">
        <f>'натур показатели патриотика'!C299</f>
        <v>0</v>
      </c>
      <c r="D327" s="67">
        <f>'натур показатели патриотика'!D299</f>
        <v>0</v>
      </c>
      <c r="E327" s="167">
        <f>'таланты+инициативы0,2672'!D407</f>
        <v>0.26719999999999999</v>
      </c>
    </row>
    <row r="328" spans="1:5" hidden="1" x14ac:dyDescent="0.25">
      <c r="A328" s="759"/>
      <c r="B328" s="700"/>
      <c r="C328" s="110">
        <f>'натур показатели патриотика'!C300</f>
        <v>0</v>
      </c>
      <c r="D328" s="67">
        <f>'натур показатели патриотика'!D300</f>
        <v>0</v>
      </c>
      <c r="E328" s="167">
        <f>'таланты+инициативы0,2672'!D408</f>
        <v>0.26719999999999999</v>
      </c>
    </row>
    <row r="329" spans="1:5" hidden="1" x14ac:dyDescent="0.25">
      <c r="A329" s="759"/>
      <c r="B329" s="700"/>
      <c r="C329" s="110">
        <f>'натур показатели патриотика'!C301</f>
        <v>0</v>
      </c>
      <c r="D329" s="67">
        <f>'натур показатели патриотика'!D301</f>
        <v>0</v>
      </c>
      <c r="E329" s="167">
        <f>'таланты+инициативы0,2672'!D409</f>
        <v>0.26719999999999999</v>
      </c>
    </row>
    <row r="330" spans="1:5" hidden="1" x14ac:dyDescent="0.25">
      <c r="A330" s="759"/>
      <c r="B330" s="700"/>
      <c r="C330" s="110">
        <f>'натур показатели патриотика'!C302</f>
        <v>0</v>
      </c>
      <c r="D330" s="67">
        <f>'натур показатели патриотика'!D302</f>
        <v>0</v>
      </c>
      <c r="E330" s="167">
        <f>'таланты+инициативы0,2672'!D410</f>
        <v>0.26719999999999999</v>
      </c>
    </row>
    <row r="331" spans="1:5" hidden="1" x14ac:dyDescent="0.25">
      <c r="A331" s="759"/>
      <c r="B331" s="700"/>
      <c r="C331" s="110">
        <f>'натур показатели патриотика'!C303</f>
        <v>0</v>
      </c>
      <c r="D331" s="67">
        <f>'натур показатели патриотика'!D303</f>
        <v>0</v>
      </c>
      <c r="E331" s="167">
        <f>'таланты+инициативы0,2672'!D411</f>
        <v>0.26719999999999999</v>
      </c>
    </row>
    <row r="332" spans="1:5" hidden="1" x14ac:dyDescent="0.25">
      <c r="A332" s="759"/>
      <c r="B332" s="700"/>
      <c r="C332" s="110">
        <f>'натур показатели патриотика'!C304</f>
        <v>0</v>
      </c>
      <c r="D332" s="67">
        <f>'натур показатели патриотика'!D304</f>
        <v>0</v>
      </c>
      <c r="E332" s="167">
        <f>'таланты+инициативы0,2672'!D412</f>
        <v>0.26719999999999999</v>
      </c>
    </row>
    <row r="333" spans="1:5" hidden="1" x14ac:dyDescent="0.25">
      <c r="A333" s="759"/>
      <c r="B333" s="700"/>
      <c r="C333" s="110">
        <f>'натур показатели патриотика'!C305</f>
        <v>0</v>
      </c>
      <c r="D333" s="67">
        <f>'натур показатели патриотика'!D305</f>
        <v>0</v>
      </c>
      <c r="E333" s="167">
        <f>'таланты+инициативы0,2672'!D413</f>
        <v>0.26719999999999999</v>
      </c>
    </row>
    <row r="334" spans="1:5" hidden="1" x14ac:dyDescent="0.25">
      <c r="A334" s="759"/>
      <c r="B334" s="700"/>
      <c r="C334" s="110">
        <f>'натур показатели патриотика'!C306</f>
        <v>0</v>
      </c>
      <c r="D334" s="67">
        <f>'натур показатели патриотика'!D306</f>
        <v>0</v>
      </c>
      <c r="E334" s="167">
        <f>'таланты+инициативы0,2672'!D414</f>
        <v>0.26719999999999999</v>
      </c>
    </row>
    <row r="335" spans="1:5" hidden="1" x14ac:dyDescent="0.25">
      <c r="A335" s="759"/>
      <c r="B335" s="700"/>
      <c r="C335" s="110">
        <f>'натур показатели патриотика'!C307</f>
        <v>0</v>
      </c>
      <c r="D335" s="67">
        <f>'натур показатели патриотика'!D307</f>
        <v>0</v>
      </c>
      <c r="E335" s="167">
        <f>'таланты+инициативы0,2672'!D415</f>
        <v>0.26719999999999999</v>
      </c>
    </row>
    <row r="336" spans="1:5" hidden="1" x14ac:dyDescent="0.25">
      <c r="A336" s="759"/>
      <c r="B336" s="700"/>
      <c r="C336" s="110">
        <f>'натур показатели патриотика'!C308</f>
        <v>0</v>
      </c>
      <c r="D336" s="67">
        <f>'натур показатели патриотика'!D308</f>
        <v>0</v>
      </c>
      <c r="E336" s="167">
        <f>'таланты+инициативы0,2672'!D416</f>
        <v>0.26719999999999999</v>
      </c>
    </row>
    <row r="337" spans="1:5" hidden="1" x14ac:dyDescent="0.25">
      <c r="A337" s="759"/>
      <c r="B337" s="700"/>
      <c r="C337" s="110">
        <f>'натур показатели патриотика'!C309</f>
        <v>0</v>
      </c>
      <c r="D337" s="67">
        <f>'натур показатели патриотика'!D309</f>
        <v>0</v>
      </c>
      <c r="E337" s="167">
        <f>'таланты+инициативы0,2672'!D417</f>
        <v>0.26719999999999999</v>
      </c>
    </row>
    <row r="338" spans="1:5" hidden="1" x14ac:dyDescent="0.25">
      <c r="A338" s="759"/>
      <c r="B338" s="700"/>
      <c r="C338" s="110">
        <f>'натур показатели патриотика'!C310</f>
        <v>0</v>
      </c>
      <c r="D338" s="67">
        <f>'натур показатели патриотика'!D310</f>
        <v>0</v>
      </c>
      <c r="E338" s="167">
        <f>'таланты+инициативы0,2672'!D418</f>
        <v>0.26719999999999999</v>
      </c>
    </row>
    <row r="339" spans="1:5" hidden="1" x14ac:dyDescent="0.25">
      <c r="A339" s="759"/>
      <c r="B339" s="700"/>
      <c r="C339" s="110">
        <f>'натур показатели патриотика'!C311</f>
        <v>0</v>
      </c>
      <c r="D339" s="67">
        <f>'натур показатели патриотика'!D311</f>
        <v>0</v>
      </c>
      <c r="E339" s="167">
        <f>'таланты+инициативы0,2672'!D419</f>
        <v>0.26719999999999999</v>
      </c>
    </row>
    <row r="340" spans="1:5" hidden="1" x14ac:dyDescent="0.25">
      <c r="A340" s="759"/>
      <c r="B340" s="700"/>
      <c r="C340" s="110">
        <f>'натур показатели патриотика'!C312</f>
        <v>0</v>
      </c>
      <c r="D340" s="67">
        <f>'натур показатели патриотика'!D312</f>
        <v>0</v>
      </c>
      <c r="E340" s="167">
        <f>'таланты+инициативы0,2672'!D420</f>
        <v>0.26719999999999999</v>
      </c>
    </row>
    <row r="341" spans="1:5" hidden="1" x14ac:dyDescent="0.25">
      <c r="A341" s="759"/>
      <c r="B341" s="700"/>
      <c r="C341" s="110">
        <f>'натур показатели патриотика'!C313</f>
        <v>0</v>
      </c>
      <c r="D341" s="67">
        <f>'натур показатели патриотика'!D313</f>
        <v>0</v>
      </c>
      <c r="E341" s="167">
        <f>'таланты+инициативы0,2672'!D421</f>
        <v>0.26719999999999999</v>
      </c>
    </row>
    <row r="342" spans="1:5" hidden="1" x14ac:dyDescent="0.25">
      <c r="A342" s="759"/>
      <c r="B342" s="700"/>
      <c r="C342" s="110">
        <f>'натур показатели патриотика'!C314</f>
        <v>0</v>
      </c>
      <c r="D342" s="67">
        <f>'натур показатели патриотика'!D314</f>
        <v>0</v>
      </c>
      <c r="E342" s="167">
        <f>'таланты+инициативы0,2672'!D422</f>
        <v>0.26719999999999999</v>
      </c>
    </row>
    <row r="343" spans="1:5" hidden="1" x14ac:dyDescent="0.25">
      <c r="A343" s="759"/>
      <c r="B343" s="700"/>
      <c r="C343" s="110">
        <f>'натур показатели патриотика'!C315</f>
        <v>0</v>
      </c>
      <c r="D343" s="263" t="s">
        <v>84</v>
      </c>
      <c r="E343" s="167">
        <f>'таланты+инициативы0,2672'!D423</f>
        <v>0.26719999999999999</v>
      </c>
    </row>
    <row r="344" spans="1:5" hidden="1" x14ac:dyDescent="0.25">
      <c r="A344" s="759"/>
      <c r="B344" s="700"/>
      <c r="C344" s="110">
        <f>'натур показатели патриотика'!C316</f>
        <v>0</v>
      </c>
      <c r="D344" s="263" t="s">
        <v>84</v>
      </c>
      <c r="E344" s="167">
        <f>'таланты+инициативы0,2672'!D424</f>
        <v>0.26719999999999999</v>
      </c>
    </row>
    <row r="345" spans="1:5" hidden="1" x14ac:dyDescent="0.25">
      <c r="A345" s="759"/>
      <c r="B345" s="700"/>
      <c r="C345" s="110">
        <f>'натур показатели патриотика'!C317</f>
        <v>0</v>
      </c>
      <c r="D345" s="263" t="s">
        <v>84</v>
      </c>
      <c r="E345" s="167">
        <f>'таланты+инициативы0,2672'!D425</f>
        <v>0.26719999999999999</v>
      </c>
    </row>
    <row r="346" spans="1:5" hidden="1" x14ac:dyDescent="0.25">
      <c r="A346" s="759"/>
      <c r="B346" s="700"/>
      <c r="C346" s="110">
        <f>'натур показатели патриотика'!C318</f>
        <v>0</v>
      </c>
      <c r="D346" s="263" t="s">
        <v>84</v>
      </c>
      <c r="E346" s="167">
        <f>'таланты+инициативы0,2672'!D426</f>
        <v>0.26719999999999999</v>
      </c>
    </row>
    <row r="347" spans="1:5" hidden="1" x14ac:dyDescent="0.25">
      <c r="A347" s="759"/>
      <c r="B347" s="700"/>
      <c r="C347" s="110">
        <f>'натур показатели патриотика'!C319</f>
        <v>0</v>
      </c>
      <c r="D347" s="263" t="s">
        <v>84</v>
      </c>
      <c r="E347" s="167">
        <f>'таланты+инициативы0,2672'!D427</f>
        <v>0.26719999999999999</v>
      </c>
    </row>
    <row r="348" spans="1:5" hidden="1" x14ac:dyDescent="0.25">
      <c r="A348" s="759"/>
      <c r="B348" s="700"/>
      <c r="C348" s="110">
        <f>'натур показатели патриотика'!C320</f>
        <v>0</v>
      </c>
      <c r="D348" s="263" t="s">
        <v>84</v>
      </c>
      <c r="E348" s="167">
        <f>'таланты+инициативы0,2672'!D428</f>
        <v>0.26719999999999999</v>
      </c>
    </row>
    <row r="349" spans="1:5" hidden="1" x14ac:dyDescent="0.25">
      <c r="A349" s="759"/>
      <c r="B349" s="700"/>
      <c r="C349" s="110">
        <f>'натур показатели патриотика'!C321</f>
        <v>0</v>
      </c>
      <c r="D349" s="263" t="s">
        <v>84</v>
      </c>
      <c r="E349" s="167">
        <f>'таланты+инициативы0,2672'!D429</f>
        <v>0.26719999999999999</v>
      </c>
    </row>
    <row r="350" spans="1:5" hidden="1" x14ac:dyDescent="0.25">
      <c r="A350" s="759"/>
      <c r="B350" s="700"/>
      <c r="C350" s="110">
        <f>'натур показатели патриотика'!C322</f>
        <v>0</v>
      </c>
      <c r="D350" s="263" t="s">
        <v>84</v>
      </c>
      <c r="E350" s="167">
        <f>'таланты+инициативы0,2672'!D430</f>
        <v>0.26719999999999999</v>
      </c>
    </row>
    <row r="351" spans="1:5" hidden="1" x14ac:dyDescent="0.25">
      <c r="A351" s="759"/>
      <c r="B351" s="700"/>
      <c r="C351" s="110">
        <f>'натур показатели патриотика'!C323</f>
        <v>0</v>
      </c>
      <c r="D351" s="263" t="s">
        <v>84</v>
      </c>
      <c r="E351" s="167">
        <f>'таланты+инициативы0,2672'!D431</f>
        <v>0.26719999999999999</v>
      </c>
    </row>
    <row r="352" spans="1:5" hidden="1" x14ac:dyDescent="0.25">
      <c r="A352" s="759"/>
      <c r="B352" s="700"/>
      <c r="C352" s="110">
        <f>'натур показатели патриотика'!C324</f>
        <v>0</v>
      </c>
      <c r="D352" s="263" t="s">
        <v>84</v>
      </c>
      <c r="E352" s="167">
        <f>'таланты+инициативы0,2672'!D432</f>
        <v>0.26719999999999999</v>
      </c>
    </row>
    <row r="353" spans="1:5" hidden="1" x14ac:dyDescent="0.25">
      <c r="A353" s="759"/>
      <c r="B353" s="700"/>
      <c r="C353" s="110">
        <f>'натур показатели патриотика'!C325</f>
        <v>0</v>
      </c>
      <c r="D353" s="263" t="s">
        <v>84</v>
      </c>
      <c r="E353" s="167">
        <f>'таланты+инициативы0,2672'!D433</f>
        <v>0.26719999999999999</v>
      </c>
    </row>
    <row r="354" spans="1:5" hidden="1" x14ac:dyDescent="0.25">
      <c r="A354" s="759"/>
      <c r="B354" s="700"/>
      <c r="C354" s="110">
        <f>'натур показатели патриотика'!C326</f>
        <v>0</v>
      </c>
      <c r="D354" s="263" t="s">
        <v>84</v>
      </c>
      <c r="E354" s="167">
        <f>'таланты+инициативы0,2672'!D434</f>
        <v>0.26719999999999999</v>
      </c>
    </row>
    <row r="355" spans="1:5" hidden="1" x14ac:dyDescent="0.25">
      <c r="A355" s="759"/>
      <c r="B355" s="700"/>
      <c r="C355" s="110">
        <f>'натур показатели патриотика'!C327</f>
        <v>0</v>
      </c>
      <c r="D355" s="263" t="s">
        <v>84</v>
      </c>
      <c r="E355" s="167">
        <f>'таланты+инициативы0,2672'!D435</f>
        <v>0.26719999999999999</v>
      </c>
    </row>
    <row r="356" spans="1:5" hidden="1" x14ac:dyDescent="0.25">
      <c r="A356" s="759"/>
      <c r="B356" s="700"/>
      <c r="C356" s="110">
        <f>'натур показатели патриотика'!C328</f>
        <v>0</v>
      </c>
      <c r="D356" s="263" t="s">
        <v>84</v>
      </c>
      <c r="E356" s="167">
        <f>'таланты+инициативы0,2672'!D436</f>
        <v>0.26719999999999999</v>
      </c>
    </row>
    <row r="357" spans="1:5" hidden="1" x14ac:dyDescent="0.25">
      <c r="A357" s="759"/>
      <c r="B357" s="700"/>
      <c r="C357" s="110">
        <f>'натур показатели патриотика'!C329</f>
        <v>0</v>
      </c>
      <c r="D357" s="263" t="s">
        <v>84</v>
      </c>
      <c r="E357" s="167">
        <f>'таланты+инициативы0,2672'!D437</f>
        <v>0.26719999999999999</v>
      </c>
    </row>
    <row r="358" spans="1:5" hidden="1" x14ac:dyDescent="0.25">
      <c r="A358" s="759"/>
      <c r="B358" s="700"/>
      <c r="C358" s="110">
        <f>'натур показатели патриотика'!C330</f>
        <v>0</v>
      </c>
      <c r="D358" s="263" t="s">
        <v>84</v>
      </c>
      <c r="E358" s="167">
        <f>'таланты+инициативы0,2672'!D438</f>
        <v>0.26719999999999999</v>
      </c>
    </row>
    <row r="359" spans="1:5" hidden="1" x14ac:dyDescent="0.25">
      <c r="A359" s="759"/>
      <c r="B359" s="700"/>
      <c r="C359" s="110">
        <f>'натур показатели патриотика'!C331</f>
        <v>0</v>
      </c>
      <c r="D359" s="263" t="s">
        <v>84</v>
      </c>
      <c r="E359" s="167">
        <f>'таланты+инициативы0,2672'!D439</f>
        <v>0.26719999999999999</v>
      </c>
    </row>
    <row r="360" spans="1:5" hidden="1" x14ac:dyDescent="0.25">
      <c r="A360" s="759"/>
      <c r="B360" s="700"/>
      <c r="C360" s="110">
        <f>'натур показатели патриотика'!C332</f>
        <v>0</v>
      </c>
      <c r="D360" s="263" t="s">
        <v>84</v>
      </c>
      <c r="E360" s="167">
        <f>'таланты+инициативы0,2672'!D440</f>
        <v>0.26719999999999999</v>
      </c>
    </row>
    <row r="361" spans="1:5" hidden="1" x14ac:dyDescent="0.25">
      <c r="A361" s="759"/>
      <c r="B361" s="700"/>
      <c r="C361" s="110">
        <f>'натур показатели патриотика'!C333</f>
        <v>0</v>
      </c>
      <c r="D361" s="263" t="s">
        <v>84</v>
      </c>
      <c r="E361" s="167">
        <f>'таланты+инициативы0,2672'!D441</f>
        <v>0.26719999999999999</v>
      </c>
    </row>
    <row r="362" spans="1:5" hidden="1" x14ac:dyDescent="0.25">
      <c r="A362" s="759"/>
      <c r="B362" s="700"/>
      <c r="C362" s="110">
        <f>'натур показатели патриотика'!C334</f>
        <v>0</v>
      </c>
      <c r="D362" s="263" t="s">
        <v>84</v>
      </c>
      <c r="E362" s="167">
        <f>'таланты+инициативы0,2672'!D442</f>
        <v>0.26719999999999999</v>
      </c>
    </row>
    <row r="363" spans="1:5" hidden="1" x14ac:dyDescent="0.25">
      <c r="A363" s="759"/>
      <c r="B363" s="700"/>
      <c r="C363" s="110">
        <f>'натур показатели патриотика'!C335</f>
        <v>0</v>
      </c>
      <c r="D363" s="263" t="s">
        <v>84</v>
      </c>
      <c r="E363" s="167">
        <f>'таланты+инициативы0,2672'!D443</f>
        <v>0.26719999999999999</v>
      </c>
    </row>
    <row r="364" spans="1:5" hidden="1" x14ac:dyDescent="0.25">
      <c r="A364" s="759"/>
      <c r="B364" s="700"/>
      <c r="C364" s="110">
        <f>'натур показатели патриотика'!C336</f>
        <v>0</v>
      </c>
      <c r="D364" s="263" t="s">
        <v>84</v>
      </c>
      <c r="E364" s="167">
        <f>'таланты+инициативы0,2672'!D444</f>
        <v>0.26719999999999999</v>
      </c>
    </row>
    <row r="365" spans="1:5" hidden="1" x14ac:dyDescent="0.25">
      <c r="A365" s="759"/>
      <c r="B365" s="700"/>
      <c r="C365" s="110">
        <f>'натур показатели патриотика'!C337</f>
        <v>0</v>
      </c>
      <c r="D365" s="263" t="s">
        <v>84</v>
      </c>
      <c r="E365" s="167">
        <f>'таланты+инициативы0,2672'!D445</f>
        <v>0.26719999999999999</v>
      </c>
    </row>
    <row r="366" spans="1:5" hidden="1" x14ac:dyDescent="0.25">
      <c r="A366" s="759"/>
      <c r="B366" s="700"/>
      <c r="C366" s="110">
        <f>'натур показатели патриотика'!C338</f>
        <v>0</v>
      </c>
      <c r="D366" s="263" t="s">
        <v>84</v>
      </c>
      <c r="E366" s="167">
        <f>'таланты+инициативы0,2672'!D446</f>
        <v>0.26719999999999999</v>
      </c>
    </row>
    <row r="367" spans="1:5" hidden="1" x14ac:dyDescent="0.25">
      <c r="A367" s="759"/>
      <c r="B367" s="700"/>
      <c r="C367" s="110">
        <f>'натур показатели патриотика'!C339</f>
        <v>0</v>
      </c>
      <c r="D367" s="263" t="s">
        <v>84</v>
      </c>
      <c r="E367" s="167">
        <f>'таланты+инициативы0,2672'!D447</f>
        <v>0.26719999999999999</v>
      </c>
    </row>
    <row r="368" spans="1:5" hidden="1" x14ac:dyDescent="0.25">
      <c r="A368" s="759"/>
      <c r="B368" s="700"/>
      <c r="C368" s="110">
        <f>'натур показатели патриотика'!C340</f>
        <v>0</v>
      </c>
      <c r="D368" s="263" t="s">
        <v>84</v>
      </c>
      <c r="E368" s="167">
        <f>'таланты+инициативы0,2672'!D448</f>
        <v>0.26719999999999999</v>
      </c>
    </row>
    <row r="369" spans="1:5" hidden="1" x14ac:dyDescent="0.25">
      <c r="A369" s="759"/>
      <c r="B369" s="700"/>
      <c r="C369" s="110">
        <f>'натур показатели патриотика'!C341</f>
        <v>0</v>
      </c>
      <c r="D369" s="263" t="s">
        <v>84</v>
      </c>
      <c r="E369" s="167">
        <f>'таланты+инициативы0,2672'!D449</f>
        <v>0.26719999999999999</v>
      </c>
    </row>
    <row r="370" spans="1:5" hidden="1" x14ac:dyDescent="0.25">
      <c r="A370" s="759"/>
      <c r="B370" s="700"/>
      <c r="C370" s="110">
        <f>'натур показатели патриотика'!C342</f>
        <v>0</v>
      </c>
      <c r="D370" s="263" t="s">
        <v>84</v>
      </c>
      <c r="E370" s="167">
        <f>'таланты+инициативы0,2672'!D450</f>
        <v>0.26719999999999999</v>
      </c>
    </row>
    <row r="371" spans="1:5" hidden="1" x14ac:dyDescent="0.25">
      <c r="A371" s="759"/>
      <c r="B371" s="700"/>
      <c r="C371" s="110">
        <f>'натур показатели патриотика'!C343</f>
        <v>0</v>
      </c>
      <c r="D371" s="263" t="s">
        <v>84</v>
      </c>
      <c r="E371" s="167">
        <f>'таланты+инициативы0,2672'!D451</f>
        <v>0.26719999999999999</v>
      </c>
    </row>
    <row r="372" spans="1:5" hidden="1" x14ac:dyDescent="0.25">
      <c r="A372" s="759"/>
      <c r="B372" s="700"/>
      <c r="C372" s="110">
        <f>'натур показатели патриотика'!C344</f>
        <v>0</v>
      </c>
      <c r="D372" s="263" t="s">
        <v>84</v>
      </c>
      <c r="E372" s="167">
        <f>'таланты+инициативы0,2672'!D452</f>
        <v>0.26719999999999999</v>
      </c>
    </row>
    <row r="373" spans="1:5" hidden="1" x14ac:dyDescent="0.25">
      <c r="A373" s="759"/>
      <c r="B373" s="700"/>
      <c r="C373" s="110">
        <f>'натур показатели патриотика'!C345</f>
        <v>0</v>
      </c>
      <c r="D373" s="263" t="s">
        <v>84</v>
      </c>
      <c r="E373" s="167">
        <f>'таланты+инициативы0,2672'!D453</f>
        <v>0.26719999999999999</v>
      </c>
    </row>
    <row r="374" spans="1:5" hidden="1" x14ac:dyDescent="0.25">
      <c r="A374" s="759"/>
      <c r="B374" s="700"/>
      <c r="C374" s="110">
        <f>'натур показатели патриотика'!C346</f>
        <v>0</v>
      </c>
      <c r="D374" s="263" t="s">
        <v>84</v>
      </c>
      <c r="E374" s="167">
        <f>'таланты+инициативы0,2672'!D454</f>
        <v>0.26719999999999999</v>
      </c>
    </row>
    <row r="375" spans="1:5" hidden="1" x14ac:dyDescent="0.25">
      <c r="A375" s="759"/>
      <c r="B375" s="700"/>
      <c r="C375" s="110">
        <f>'натур показатели патриотика'!C347</f>
        <v>0</v>
      </c>
      <c r="D375" s="263" t="s">
        <v>84</v>
      </c>
      <c r="E375" s="167">
        <f>'таланты+инициативы0,2672'!D455</f>
        <v>0.26719999999999999</v>
      </c>
    </row>
    <row r="376" spans="1:5" hidden="1" x14ac:dyDescent="0.25">
      <c r="A376" s="759"/>
      <c r="B376" s="700"/>
      <c r="C376" s="110">
        <f>'натур показатели патриотика'!C348</f>
        <v>0</v>
      </c>
      <c r="D376" s="263" t="s">
        <v>84</v>
      </c>
      <c r="E376" s="167">
        <f>'таланты+инициативы0,2672'!D456</f>
        <v>0.26719999999999999</v>
      </c>
    </row>
    <row r="377" spans="1:5" hidden="1" x14ac:dyDescent="0.25">
      <c r="A377" s="759"/>
      <c r="B377" s="700"/>
      <c r="C377" s="110">
        <f>'натур показатели патриотика'!C349</f>
        <v>0</v>
      </c>
      <c r="D377" s="263" t="s">
        <v>84</v>
      </c>
      <c r="E377" s="167">
        <f>'таланты+инициативы0,2672'!D457</f>
        <v>0.26719999999999999</v>
      </c>
    </row>
    <row r="378" spans="1:5" hidden="1" x14ac:dyDescent="0.25">
      <c r="A378" s="759"/>
      <c r="B378" s="700"/>
      <c r="C378" s="110">
        <f>'натур показатели патриотика'!C350</f>
        <v>0</v>
      </c>
      <c r="D378" s="263" t="s">
        <v>84</v>
      </c>
      <c r="E378" s="167">
        <f>'таланты+инициативы0,2672'!D458</f>
        <v>0.26719999999999999</v>
      </c>
    </row>
    <row r="379" spans="1:5" hidden="1" x14ac:dyDescent="0.25">
      <c r="A379" s="759"/>
      <c r="B379" s="700"/>
      <c r="C379" s="110">
        <f>'натур показатели патриотика'!C351</f>
        <v>0</v>
      </c>
      <c r="D379" s="263" t="s">
        <v>84</v>
      </c>
      <c r="E379" s="167">
        <f>'таланты+инициативы0,2672'!D459</f>
        <v>0.26719999999999999</v>
      </c>
    </row>
    <row r="380" spans="1:5" hidden="1" x14ac:dyDescent="0.25">
      <c r="A380" s="759"/>
      <c r="B380" s="700"/>
      <c r="C380" s="110">
        <f>'натур показатели патриотика'!C352</f>
        <v>0</v>
      </c>
      <c r="D380" s="263" t="s">
        <v>84</v>
      </c>
      <c r="E380" s="167">
        <f>'таланты+инициативы0,2672'!D460</f>
        <v>0.26719999999999999</v>
      </c>
    </row>
    <row r="381" spans="1:5" hidden="1" x14ac:dyDescent="0.25">
      <c r="A381" s="759"/>
      <c r="B381" s="700"/>
    </row>
    <row r="382" spans="1:5" x14ac:dyDescent="0.25">
      <c r="A382" s="759"/>
      <c r="B382" s="700"/>
    </row>
  </sheetData>
  <mergeCells count="18">
    <mergeCell ref="D1:E1"/>
    <mergeCell ref="A3:E3"/>
    <mergeCell ref="A4:E4"/>
    <mergeCell ref="C7:E7"/>
    <mergeCell ref="C8:E8"/>
    <mergeCell ref="C118:E118"/>
    <mergeCell ref="C126:E126"/>
    <mergeCell ref="C131:E131"/>
    <mergeCell ref="C133:E133"/>
    <mergeCell ref="A7:A382"/>
    <mergeCell ref="B7:B382"/>
    <mergeCell ref="C11:E11"/>
    <mergeCell ref="C15:E15"/>
    <mergeCell ref="C76:E76"/>
    <mergeCell ref="C137:E137"/>
    <mergeCell ref="C139:E139"/>
    <mergeCell ref="C77:E77"/>
    <mergeCell ref="C84:E84"/>
  </mergeCells>
  <pageMargins left="0.21" right="0.11" top="0.22" bottom="0.74803149606299213" header="0.31496062992125984" footer="0.31496062992125984"/>
  <pageSetup paperSize="9" scale="73" fitToHeight="4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L469"/>
  <sheetViews>
    <sheetView tabSelected="1" zoomScale="90" zoomScaleNormal="90" zoomScaleSheetLayoutView="85" zoomScalePageLayoutView="70" workbookViewId="0">
      <selection activeCell="F214" sqref="F214"/>
    </sheetView>
  </sheetViews>
  <sheetFormatPr defaultColWidth="8.875" defaultRowHeight="15" x14ac:dyDescent="0.25"/>
  <cols>
    <col min="1" max="1" width="63.625" style="45" customWidth="1"/>
    <col min="2" max="2" width="19.375" style="45" customWidth="1"/>
    <col min="3" max="3" width="2.75" style="45" hidden="1" customWidth="1"/>
    <col min="4" max="4" width="21.25" style="45" customWidth="1"/>
    <col min="5" max="5" width="20.25" style="45" customWidth="1"/>
    <col min="6" max="6" width="21.125" style="45" customWidth="1"/>
    <col min="7" max="7" width="22.25" style="184" customWidth="1"/>
    <col min="8" max="8" width="21.25" style="45" customWidth="1"/>
    <col min="9" max="9" width="18.625" style="45" customWidth="1"/>
    <col min="10" max="10" width="20.125" style="45" customWidth="1"/>
    <col min="11" max="11" width="12.375" style="45" bestFit="1" customWidth="1"/>
    <col min="12" max="12" width="14.875" style="45" customWidth="1"/>
    <col min="13" max="16384" width="8.875" style="45"/>
  </cols>
  <sheetData>
    <row r="1" spans="1:9" ht="16.5" x14ac:dyDescent="0.25">
      <c r="A1" s="760" t="str">
        <f>'патриотика0,3664'!A1</f>
        <v>Учреждение: Муниципальное бюджетное учреждение  «Молодежный центр » Северо- Енисейского района</v>
      </c>
      <c r="B1" s="760"/>
      <c r="C1" s="760"/>
      <c r="D1" s="760"/>
      <c r="E1" s="760"/>
      <c r="F1" s="760"/>
      <c r="G1" s="760"/>
      <c r="H1" s="760"/>
      <c r="I1" s="760"/>
    </row>
    <row r="2" spans="1:9" ht="16.5" x14ac:dyDescent="0.25">
      <c r="A2" s="368" t="s">
        <v>348</v>
      </c>
      <c r="B2" s="368"/>
      <c r="C2" s="368"/>
      <c r="D2" s="368"/>
      <c r="E2" s="368"/>
      <c r="F2" s="368"/>
      <c r="G2" s="368"/>
      <c r="H2" s="368"/>
      <c r="I2" s="368"/>
    </row>
    <row r="3" spans="1:9" ht="58.15" customHeight="1" x14ac:dyDescent="0.25">
      <c r="A3" s="84" t="s">
        <v>214</v>
      </c>
      <c r="B3" s="761" t="s">
        <v>125</v>
      </c>
      <c r="C3" s="761"/>
      <c r="D3" s="761"/>
      <c r="E3" s="761"/>
      <c r="F3" s="761"/>
      <c r="G3" s="761"/>
      <c r="H3" s="761"/>
      <c r="I3" s="761"/>
    </row>
    <row r="4" spans="1:9" ht="15.75" x14ac:dyDescent="0.25">
      <c r="A4" s="746" t="s">
        <v>296</v>
      </c>
      <c r="B4" s="746"/>
      <c r="C4" s="746"/>
      <c r="D4" s="746"/>
      <c r="E4" s="746"/>
      <c r="F4" s="7"/>
      <c r="G4" s="166"/>
      <c r="H4" s="7"/>
      <c r="I4" s="7"/>
    </row>
    <row r="5" spans="1:9" ht="15.75" x14ac:dyDescent="0.25">
      <c r="A5" s="747" t="s">
        <v>43</v>
      </c>
      <c r="B5" s="747"/>
      <c r="C5" s="747"/>
      <c r="D5" s="747"/>
      <c r="E5" s="747"/>
      <c r="F5" s="7"/>
      <c r="G5" s="166"/>
      <c r="H5" s="7"/>
      <c r="I5" s="7"/>
    </row>
    <row r="6" spans="1:9" ht="15.75" x14ac:dyDescent="0.25">
      <c r="A6" s="747" t="s">
        <v>199</v>
      </c>
      <c r="B6" s="747"/>
      <c r="C6" s="747"/>
      <c r="D6" s="747"/>
      <c r="E6" s="747"/>
      <c r="F6" s="7"/>
      <c r="G6" s="166"/>
      <c r="H6" s="7"/>
      <c r="I6" s="7"/>
    </row>
    <row r="7" spans="1:9" ht="15.75" x14ac:dyDescent="0.25">
      <c r="A7" s="615" t="s">
        <v>218</v>
      </c>
      <c r="B7" s="615"/>
      <c r="C7" s="615"/>
      <c r="D7" s="615"/>
      <c r="E7" s="615"/>
      <c r="F7" s="7"/>
      <c r="G7" s="166"/>
      <c r="H7" s="7"/>
      <c r="I7" s="7"/>
    </row>
    <row r="8" spans="1:9" ht="27.6" customHeight="1" x14ac:dyDescent="0.25">
      <c r="A8" s="100" t="s">
        <v>34</v>
      </c>
      <c r="B8" s="68" t="s">
        <v>9</v>
      </c>
      <c r="C8" s="69"/>
      <c r="D8" s="621" t="s">
        <v>10</v>
      </c>
      <c r="E8" s="622"/>
      <c r="F8" s="315" t="s">
        <v>9</v>
      </c>
      <c r="G8" s="166"/>
      <c r="H8" s="7"/>
      <c r="I8" s="7"/>
    </row>
    <row r="9" spans="1:9" ht="15.75" x14ac:dyDescent="0.25">
      <c r="A9" s="100"/>
      <c r="B9" s="363"/>
      <c r="C9" s="363"/>
      <c r="D9" s="623" t="str">
        <f>'инновации+добровольчество0,3664'!D10:E10</f>
        <v>Заведующий МЦ</v>
      </c>
      <c r="E9" s="624"/>
      <c r="F9" s="70">
        <v>1</v>
      </c>
      <c r="G9" s="166"/>
      <c r="H9" s="7"/>
      <c r="I9" s="7"/>
    </row>
    <row r="10" spans="1:9" ht="15.75" x14ac:dyDescent="0.25">
      <c r="A10" s="68" t="str">
        <f>'[1]2016'!$AE$19</f>
        <v>Специалист по работе с молодежью</v>
      </c>
      <c r="B10" s="363">
        <v>5.6</v>
      </c>
      <c r="C10" s="363"/>
      <c r="D10" s="625" t="str">
        <f>'[1]2016'!$AE$25</f>
        <v>Водитель</v>
      </c>
      <c r="E10" s="626"/>
      <c r="F10" s="363">
        <v>1</v>
      </c>
      <c r="G10" s="166"/>
      <c r="H10" s="7"/>
      <c r="I10" s="7"/>
    </row>
    <row r="11" spans="1:9" ht="15.75" x14ac:dyDescent="0.25">
      <c r="A11" s="68" t="s">
        <v>93</v>
      </c>
      <c r="B11" s="363">
        <v>1</v>
      </c>
      <c r="C11" s="363"/>
      <c r="D11" s="625" t="s">
        <v>87</v>
      </c>
      <c r="E11" s="626"/>
      <c r="F11" s="363">
        <v>0.5</v>
      </c>
      <c r="G11" s="166"/>
      <c r="H11" s="7"/>
      <c r="I11" s="7"/>
    </row>
    <row r="12" spans="1:9" ht="15.75" x14ac:dyDescent="0.25">
      <c r="A12" s="100"/>
      <c r="B12" s="363"/>
      <c r="C12" s="363"/>
      <c r="D12" s="625" t="str">
        <f>'[1]2016'!$AE$26</f>
        <v xml:space="preserve">Уборщик служебных помещений </v>
      </c>
      <c r="E12" s="626"/>
      <c r="F12" s="363">
        <v>1</v>
      </c>
      <c r="G12" s="166"/>
      <c r="H12" s="7"/>
      <c r="I12" s="7"/>
    </row>
    <row r="13" spans="1:9" ht="15.75" x14ac:dyDescent="0.25">
      <c r="A13" s="71" t="s">
        <v>57</v>
      </c>
      <c r="B13" s="72">
        <f>SUM(B9:B11)</f>
        <v>6.6</v>
      </c>
      <c r="C13" s="71"/>
      <c r="D13" s="627" t="s">
        <v>57</v>
      </c>
      <c r="E13" s="628"/>
      <c r="F13" s="72">
        <f>SUM(F9:F12)</f>
        <v>3.5</v>
      </c>
      <c r="G13" s="166"/>
      <c r="H13" s="7"/>
      <c r="I13" s="7"/>
    </row>
    <row r="14" spans="1:9" ht="36" customHeight="1" x14ac:dyDescent="0.25">
      <c r="A14" s="726" t="s">
        <v>217</v>
      </c>
      <c r="B14" s="726"/>
      <c r="C14" s="726"/>
      <c r="D14" s="726"/>
      <c r="E14" s="726"/>
      <c r="F14" s="726"/>
      <c r="G14" s="726"/>
      <c r="H14" s="726"/>
      <c r="I14" s="726"/>
    </row>
    <row r="15" spans="1:9" ht="15.75" x14ac:dyDescent="0.25">
      <c r="A15" s="744" t="s">
        <v>323</v>
      </c>
      <c r="B15" s="744"/>
      <c r="C15" s="744"/>
      <c r="D15" s="744"/>
      <c r="E15" s="744"/>
      <c r="F15" s="744"/>
      <c r="G15" s="166"/>
      <c r="H15" s="7"/>
      <c r="I15" s="7"/>
    </row>
    <row r="16" spans="1:9" ht="15.75" x14ac:dyDescent="0.25">
      <c r="A16" s="10" t="s">
        <v>334</v>
      </c>
      <c r="B16" s="10"/>
      <c r="C16" s="10"/>
      <c r="D16" s="10"/>
      <c r="E16" s="7"/>
      <c r="F16" s="7"/>
      <c r="G16" s="166"/>
      <c r="H16" s="7"/>
      <c r="I16" s="7"/>
    </row>
    <row r="17" spans="1:12" ht="30" customHeight="1" x14ac:dyDescent="0.25">
      <c r="A17" s="745" t="s">
        <v>45</v>
      </c>
      <c r="B17" s="745"/>
      <c r="C17" s="745"/>
      <c r="D17" s="745"/>
      <c r="E17" s="745"/>
      <c r="F17" s="745"/>
      <c r="G17" s="166"/>
      <c r="H17" s="7"/>
      <c r="I17" s="7"/>
    </row>
    <row r="18" spans="1:12" ht="15.75" x14ac:dyDescent="0.25">
      <c r="A18" s="743"/>
      <c r="B18" s="743"/>
      <c r="C18" s="361"/>
      <c r="D18" s="155">
        <v>0.26719999999999999</v>
      </c>
      <c r="E18" s="155"/>
      <c r="F18" s="7"/>
      <c r="G18" s="166"/>
      <c r="H18" s="7"/>
      <c r="I18" s="7"/>
    </row>
    <row r="19" spans="1:12" ht="31.5" x14ac:dyDescent="0.25">
      <c r="A19" s="715" t="s">
        <v>0</v>
      </c>
      <c r="B19" s="716" t="s">
        <v>1</v>
      </c>
      <c r="C19" s="353"/>
      <c r="D19" s="715" t="s">
        <v>2</v>
      </c>
      <c r="E19" s="712" t="s">
        <v>3</v>
      </c>
      <c r="F19" s="714"/>
      <c r="G19" s="762" t="s">
        <v>35</v>
      </c>
      <c r="H19" s="353" t="s">
        <v>5</v>
      </c>
      <c r="I19" s="715" t="s">
        <v>6</v>
      </c>
    </row>
    <row r="20" spans="1:12" ht="15.75" x14ac:dyDescent="0.25">
      <c r="A20" s="715"/>
      <c r="B20" s="801"/>
      <c r="C20" s="353"/>
      <c r="D20" s="715"/>
      <c r="E20" s="353" t="s">
        <v>335</v>
      </c>
      <c r="F20" s="716" t="s">
        <v>324</v>
      </c>
      <c r="G20" s="762"/>
      <c r="H20" s="334" t="s">
        <v>171</v>
      </c>
      <c r="I20" s="715"/>
    </row>
    <row r="21" spans="1:12" ht="15.75" x14ac:dyDescent="0.25">
      <c r="A21" s="715"/>
      <c r="B21" s="717"/>
      <c r="C21" s="353"/>
      <c r="D21" s="715"/>
      <c r="E21" s="353" t="s">
        <v>4</v>
      </c>
      <c r="F21" s="717"/>
      <c r="G21" s="762"/>
      <c r="H21" s="353" t="s">
        <v>337</v>
      </c>
      <c r="I21" s="715"/>
    </row>
    <row r="22" spans="1:12" ht="15.75" x14ac:dyDescent="0.25">
      <c r="A22" s="715">
        <v>1</v>
      </c>
      <c r="B22" s="716">
        <v>2</v>
      </c>
      <c r="C22" s="353"/>
      <c r="D22" s="715">
        <v>3</v>
      </c>
      <c r="E22" s="715" t="s">
        <v>336</v>
      </c>
      <c r="F22" s="715">
        <v>5</v>
      </c>
      <c r="G22" s="598" t="s">
        <v>7</v>
      </c>
      <c r="H22" s="334" t="s">
        <v>172</v>
      </c>
      <c r="I22" s="576" t="s">
        <v>173</v>
      </c>
    </row>
    <row r="23" spans="1:12" ht="15.75" x14ac:dyDescent="0.25">
      <c r="A23" s="715"/>
      <c r="B23" s="717"/>
      <c r="C23" s="353"/>
      <c r="D23" s="715"/>
      <c r="E23" s="715"/>
      <c r="F23" s="715"/>
      <c r="G23" s="598"/>
      <c r="H23" s="54">
        <v>1774.4</v>
      </c>
      <c r="I23" s="576"/>
      <c r="J23" s="179">
        <f>I26+I127</f>
        <v>2291895.9051624965</v>
      </c>
      <c r="K23" s="180"/>
      <c r="L23" s="7"/>
    </row>
    <row r="24" spans="1:12" ht="15.75" x14ac:dyDescent="0.25">
      <c r="A24" s="73" t="str">
        <f>'патриотика0,3664'!A24</f>
        <v>Методист</v>
      </c>
      <c r="B24" s="85">
        <v>70163.8</v>
      </c>
      <c r="C24" s="85"/>
      <c r="D24" s="353">
        <f>1*D18</f>
        <v>0.26719999999999999</v>
      </c>
      <c r="E24" s="74">
        <f>D24*1774.4</f>
        <v>474.11968000000002</v>
      </c>
      <c r="F24" s="75">
        <v>1</v>
      </c>
      <c r="G24" s="77">
        <f>E24/F24</f>
        <v>474.11968000000002</v>
      </c>
      <c r="H24" s="74">
        <f>B24*1.302/1774.4*12</f>
        <v>617.80839224526608</v>
      </c>
      <c r="I24" s="74">
        <f>G24*H24+19238.54</f>
        <v>312153.65723264002</v>
      </c>
      <c r="J24" s="7">
        <v>2150436.0699999998</v>
      </c>
      <c r="K24" s="179" t="s">
        <v>105</v>
      </c>
      <c r="L24" s="7"/>
    </row>
    <row r="25" spans="1:12" ht="15.75" x14ac:dyDescent="0.25">
      <c r="A25" s="76" t="str">
        <f>A10</f>
        <v>Специалист по работе с молодежью</v>
      </c>
      <c r="B25" s="178">
        <v>50029.599999999999</v>
      </c>
      <c r="C25" s="178"/>
      <c r="D25" s="353">
        <f>D18*5.6</f>
        <v>1.4963199999999999</v>
      </c>
      <c r="E25" s="74">
        <f>D25*1774.4</f>
        <v>2655.0702080000001</v>
      </c>
      <c r="F25" s="75">
        <v>1</v>
      </c>
      <c r="G25" s="77">
        <f>E25/F25</f>
        <v>2655.0702080000001</v>
      </c>
      <c r="H25" s="74">
        <f>B25*1.302/1774.4*12</f>
        <v>440.52213165013529</v>
      </c>
      <c r="I25" s="74">
        <f>G25*H25-26312.2+75242</f>
        <v>1218546.9877089283</v>
      </c>
      <c r="J25" s="166">
        <f>J23-J24</f>
        <v>141459.83516249666</v>
      </c>
      <c r="K25" s="179" t="s">
        <v>117</v>
      </c>
      <c r="L25" s="7"/>
    </row>
    <row r="26" spans="1:12" ht="18.75" x14ac:dyDescent="0.3">
      <c r="A26" s="73" t="s">
        <v>92</v>
      </c>
      <c r="B26" s="77"/>
      <c r="C26" s="77"/>
      <c r="D26" s="353"/>
      <c r="E26" s="74"/>
      <c r="F26" s="75"/>
      <c r="G26" s="186"/>
      <c r="H26" s="159"/>
      <c r="I26" s="281">
        <f>SUM(I24:I25)</f>
        <v>1530700.6449415684</v>
      </c>
      <c r="L26" s="184"/>
    </row>
    <row r="27" spans="1:12" s="7" customFormat="1" ht="16.5" hidden="1" x14ac:dyDescent="0.25">
      <c r="A27" s="600" t="s">
        <v>166</v>
      </c>
      <c r="B27" s="600"/>
      <c r="C27" s="600"/>
      <c r="D27" s="600"/>
      <c r="E27" s="600"/>
      <c r="F27" s="600"/>
      <c r="G27" s="600"/>
      <c r="H27" s="600"/>
      <c r="I27" s="181"/>
      <c r="J27" s="179"/>
      <c r="K27" s="180"/>
    </row>
    <row r="28" spans="1:12" s="7" customFormat="1" ht="16.5" hidden="1" x14ac:dyDescent="0.25">
      <c r="A28" s="601" t="s">
        <v>60</v>
      </c>
      <c r="B28" s="604" t="s">
        <v>155</v>
      </c>
      <c r="C28" s="604"/>
      <c r="D28" s="604" t="s">
        <v>156</v>
      </c>
      <c r="E28" s="604"/>
      <c r="F28" s="604"/>
      <c r="G28" s="629"/>
      <c r="H28" s="629"/>
      <c r="I28" s="181"/>
      <c r="J28" s="179"/>
      <c r="K28" s="180"/>
    </row>
    <row r="29" spans="1:12" s="7" customFormat="1" ht="16.5" hidden="1" x14ac:dyDescent="0.25">
      <c r="A29" s="602"/>
      <c r="B29" s="604"/>
      <c r="C29" s="604"/>
      <c r="D29" s="604" t="s">
        <v>157</v>
      </c>
      <c r="E29" s="601" t="s">
        <v>158</v>
      </c>
      <c r="F29" s="630" t="s">
        <v>159</v>
      </c>
      <c r="G29" s="601" t="s">
        <v>165</v>
      </c>
      <c r="H29" s="601" t="s">
        <v>6</v>
      </c>
      <c r="I29" s="181"/>
      <c r="J29" s="179"/>
      <c r="K29" s="180"/>
    </row>
    <row r="30" spans="1:12" s="7" customFormat="1" ht="16.5" hidden="1" x14ac:dyDescent="0.25">
      <c r="A30" s="603"/>
      <c r="B30" s="604"/>
      <c r="C30" s="604"/>
      <c r="D30" s="604"/>
      <c r="E30" s="603"/>
      <c r="F30" s="630"/>
      <c r="G30" s="603"/>
      <c r="H30" s="603"/>
      <c r="I30" s="181"/>
      <c r="J30" s="179"/>
      <c r="K30" s="180"/>
    </row>
    <row r="31" spans="1:12" s="7" customFormat="1" ht="16.5" hidden="1" x14ac:dyDescent="0.25">
      <c r="A31" s="324">
        <v>1</v>
      </c>
      <c r="B31" s="577">
        <v>2</v>
      </c>
      <c r="C31" s="578"/>
      <c r="D31" s="324">
        <v>3</v>
      </c>
      <c r="E31" s="324">
        <v>4</v>
      </c>
      <c r="F31" s="324">
        <v>5</v>
      </c>
      <c r="G31" s="324">
        <v>6</v>
      </c>
      <c r="H31" s="324">
        <v>7</v>
      </c>
      <c r="I31" s="181"/>
      <c r="J31" s="179"/>
      <c r="K31" s="180"/>
    </row>
    <row r="32" spans="1:12" s="7" customFormat="1" ht="16.5" hidden="1" x14ac:dyDescent="0.25">
      <c r="A32" s="322" t="s">
        <v>93</v>
      </c>
      <c r="B32" s="322">
        <v>0.24</v>
      </c>
      <c r="C32" s="323">
        <v>1</v>
      </c>
      <c r="D32" s="149">
        <v>2074.6</v>
      </c>
      <c r="E32" s="111">
        <f t="shared" ref="E32:E33" si="0">D32*12</f>
        <v>24895.199999999997</v>
      </c>
      <c r="F32" s="149">
        <f>18363.9*0.24</f>
        <v>4407.3360000000002</v>
      </c>
      <c r="G32" s="182">
        <f>F32*30.2%</f>
        <v>1331.015472</v>
      </c>
      <c r="H32" s="182">
        <f>F32+G32</f>
        <v>5738.3514720000003</v>
      </c>
      <c r="I32" s="181"/>
    </row>
    <row r="33" spans="1:11" s="7" customFormat="1" ht="15.6" hidden="1" customHeight="1" x14ac:dyDescent="0.25">
      <c r="A33" s="322" t="s">
        <v>161</v>
      </c>
      <c r="B33" s="577">
        <f>5.6*0.24</f>
        <v>1.3439999999999999</v>
      </c>
      <c r="C33" s="578"/>
      <c r="D33" s="149">
        <f>1302.85*B33</f>
        <v>1751.0303999999996</v>
      </c>
      <c r="E33" s="111">
        <f t="shared" si="0"/>
        <v>21012.364799999996</v>
      </c>
      <c r="F33" s="149">
        <f>64311.87*0.24</f>
        <v>15434.8488</v>
      </c>
      <c r="G33" s="182">
        <f>F33*30.2%</f>
        <v>4661.3243376</v>
      </c>
      <c r="H33" s="182">
        <f>F33+G33</f>
        <v>20096.173137599999</v>
      </c>
    </row>
    <row r="34" spans="1:11" s="7" customFormat="1" ht="18.75" hidden="1" x14ac:dyDescent="0.25">
      <c r="A34" s="320"/>
      <c r="B34" s="799">
        <f>SUM(B32:C33)</f>
        <v>2.5839999999999996</v>
      </c>
      <c r="C34" s="800"/>
      <c r="D34" s="126">
        <f>SUM(D32:D33)</f>
        <v>3825.6303999999996</v>
      </c>
      <c r="E34" s="126">
        <f>SUM(E32:E33)</f>
        <v>45907.564799999993</v>
      </c>
      <c r="F34" s="126">
        <f>SUM(F32:F33)</f>
        <v>19842.184799999999</v>
      </c>
      <c r="G34" s="126">
        <f>SUM(G32:G33)</f>
        <v>5992.3398096000001</v>
      </c>
      <c r="H34" s="224"/>
      <c r="I34" s="166"/>
    </row>
    <row r="35" spans="1:11" ht="14.45" hidden="1" customHeight="1" x14ac:dyDescent="0.25">
      <c r="A35" s="600" t="s">
        <v>170</v>
      </c>
      <c r="B35" s="600"/>
      <c r="C35" s="600"/>
      <c r="D35" s="600"/>
      <c r="E35" s="600"/>
      <c r="F35" s="600"/>
      <c r="G35" s="600"/>
      <c r="H35" s="600"/>
      <c r="I35" s="150"/>
      <c r="J35" s="150"/>
    </row>
    <row r="36" spans="1:11" ht="28.9" hidden="1" customHeight="1" x14ac:dyDescent="0.25">
      <c r="A36" s="601" t="s">
        <v>60</v>
      </c>
      <c r="B36" s="604" t="s">
        <v>155</v>
      </c>
      <c r="C36" s="604"/>
      <c r="D36" s="618" t="s">
        <v>156</v>
      </c>
      <c r="E36" s="619"/>
      <c r="F36" s="325"/>
      <c r="G36" s="45"/>
    </row>
    <row r="37" spans="1:11" ht="14.45" hidden="1" customHeight="1" x14ac:dyDescent="0.25">
      <c r="A37" s="602"/>
      <c r="B37" s="604"/>
      <c r="C37" s="604"/>
      <c r="D37" s="604" t="s">
        <v>157</v>
      </c>
      <c r="E37" s="601" t="s">
        <v>165</v>
      </c>
      <c r="F37" s="601" t="s">
        <v>169</v>
      </c>
      <c r="G37" s="45"/>
    </row>
    <row r="38" spans="1:11" hidden="1" x14ac:dyDescent="0.25">
      <c r="A38" s="603"/>
      <c r="B38" s="604"/>
      <c r="C38" s="604"/>
      <c r="D38" s="604"/>
      <c r="E38" s="603"/>
      <c r="F38" s="603"/>
      <c r="G38" s="45"/>
    </row>
    <row r="39" spans="1:11" hidden="1" x14ac:dyDescent="0.25">
      <c r="A39" s="324">
        <v>1</v>
      </c>
      <c r="B39" s="577">
        <v>2</v>
      </c>
      <c r="C39" s="578"/>
      <c r="D39" s="324">
        <v>3</v>
      </c>
      <c r="E39" s="324">
        <v>6</v>
      </c>
      <c r="F39" s="324">
        <v>7</v>
      </c>
      <c r="G39" s="45"/>
    </row>
    <row r="40" spans="1:11" hidden="1" x14ac:dyDescent="0.25">
      <c r="A40" s="322" t="s">
        <v>161</v>
      </c>
      <c r="B40" s="577">
        <f>B33</f>
        <v>1.3439999999999999</v>
      </c>
      <c r="C40" s="578"/>
      <c r="D40" s="149">
        <v>4218.1400000000003</v>
      </c>
      <c r="E40" s="182">
        <f>D40*30.2%</f>
        <v>1273.8782800000001</v>
      </c>
      <c r="F40" s="182">
        <f>(E40+D40)*B40*12+8.27</f>
        <v>88583.540819839996</v>
      </c>
      <c r="G40" s="45"/>
    </row>
    <row r="41" spans="1:11" ht="18.75" hidden="1" x14ac:dyDescent="0.25">
      <c r="A41" s="320"/>
      <c r="B41" s="799">
        <f>SUM(B40:C40)</f>
        <v>1.3439999999999999</v>
      </c>
      <c r="C41" s="800"/>
      <c r="D41" s="126">
        <f>SUM(D40:D40)</f>
        <v>4218.1400000000003</v>
      </c>
      <c r="E41" s="126">
        <f>SUM(E40:E40)</f>
        <v>1273.8782800000001</v>
      </c>
      <c r="F41" s="224"/>
      <c r="G41" s="45"/>
    </row>
    <row r="42" spans="1:11" ht="15.75" hidden="1" x14ac:dyDescent="0.25">
      <c r="A42" s="726" t="s">
        <v>59</v>
      </c>
      <c r="B42" s="726"/>
      <c r="C42" s="726"/>
      <c r="D42" s="726"/>
      <c r="E42" s="726"/>
      <c r="F42" s="726"/>
      <c r="G42" s="166"/>
      <c r="H42" s="7"/>
      <c r="I42" s="7"/>
    </row>
    <row r="43" spans="1:11" ht="15.75" hidden="1" x14ac:dyDescent="0.25">
      <c r="A43" s="362" t="s">
        <v>81</v>
      </c>
      <c r="B43" s="6" t="str">
        <f>'инновации+добровольчество0,3664'!B48</f>
        <v>19 командировок</v>
      </c>
      <c r="C43" s="6"/>
      <c r="D43" s="6"/>
      <c r="E43" s="7"/>
      <c r="F43" s="7"/>
      <c r="G43" s="166"/>
      <c r="H43" s="7"/>
      <c r="I43" s="7"/>
      <c r="K43" s="184"/>
    </row>
    <row r="44" spans="1:11" ht="15.75" hidden="1" x14ac:dyDescent="0.25">
      <c r="A44" s="7"/>
      <c r="B44" s="7"/>
      <c r="C44" s="7"/>
      <c r="D44" s="157">
        <f>D18</f>
        <v>0.26719999999999999</v>
      </c>
      <c r="E44" s="7"/>
      <c r="F44" s="7"/>
      <c r="G44" s="166"/>
      <c r="H44" s="7"/>
      <c r="I44" s="7"/>
    </row>
    <row r="45" spans="1:11" ht="15.75" hidden="1" x14ac:dyDescent="0.25">
      <c r="A45" s="715" t="s">
        <v>120</v>
      </c>
      <c r="B45" s="715"/>
      <c r="C45" s="353"/>
      <c r="D45" s="715" t="s">
        <v>11</v>
      </c>
      <c r="E45" s="716" t="s">
        <v>48</v>
      </c>
      <c r="F45" s="716" t="s">
        <v>15</v>
      </c>
      <c r="G45" s="764" t="s">
        <v>6</v>
      </c>
      <c r="H45" s="7"/>
      <c r="I45" s="7"/>
    </row>
    <row r="46" spans="1:11" ht="7.15" hidden="1" customHeight="1" x14ac:dyDescent="0.25">
      <c r="A46" s="715"/>
      <c r="B46" s="715"/>
      <c r="C46" s="353"/>
      <c r="D46" s="715"/>
      <c r="E46" s="717"/>
      <c r="F46" s="717"/>
      <c r="G46" s="765"/>
      <c r="H46" s="7"/>
      <c r="I46" s="7"/>
    </row>
    <row r="47" spans="1:11" ht="15.75" hidden="1" x14ac:dyDescent="0.25">
      <c r="A47" s="712">
        <v>1</v>
      </c>
      <c r="B47" s="714"/>
      <c r="C47" s="354"/>
      <c r="D47" s="353">
        <v>2</v>
      </c>
      <c r="E47" s="369">
        <v>3</v>
      </c>
      <c r="F47" s="353">
        <v>4</v>
      </c>
      <c r="G47" s="81" t="s">
        <v>68</v>
      </c>
      <c r="H47" s="7"/>
      <c r="I47" s="7"/>
    </row>
    <row r="48" spans="1:11" ht="15.75" hidden="1" x14ac:dyDescent="0.25">
      <c r="A48" s="719" t="str">
        <f>'инновации+добровольчество0,3664'!A53</f>
        <v>Суточные</v>
      </c>
      <c r="B48" s="720"/>
      <c r="C48" s="356"/>
      <c r="D48" s="353" t="str">
        <f>'инновации+добровольчество0,3664'!D53</f>
        <v>сутки</v>
      </c>
      <c r="E48" s="366">
        <f>D44</f>
        <v>0.26719999999999999</v>
      </c>
      <c r="F48" s="366">
        <f>'инновации+добровольчество0,3664'!F53</f>
        <v>450</v>
      </c>
      <c r="G48" s="81">
        <f>E48*F48</f>
        <v>120.24</v>
      </c>
      <c r="H48" s="7"/>
      <c r="I48" s="7"/>
    </row>
    <row r="49" spans="1:12" ht="15.75" hidden="1" x14ac:dyDescent="0.25">
      <c r="A49" s="719" t="str">
        <f>'инновации+добровольчество0,3664'!A54</f>
        <v>Проезд</v>
      </c>
      <c r="B49" s="720"/>
      <c r="C49" s="356"/>
      <c r="D49" s="353" t="str">
        <f>'инновации+добровольчество0,3664'!D54</f>
        <v xml:space="preserve">Ед. </v>
      </c>
      <c r="E49" s="366">
        <f>D44</f>
        <v>0.26719999999999999</v>
      </c>
      <c r="F49" s="366">
        <f>'инновации+добровольчество0,3664'!F54</f>
        <v>7000</v>
      </c>
      <c r="G49" s="81">
        <f t="shared" ref="G49:G51" si="1">E49*F49</f>
        <v>1870.3999999999999</v>
      </c>
      <c r="H49" s="7"/>
      <c r="I49" s="7"/>
      <c r="L49" s="187"/>
    </row>
    <row r="50" spans="1:12" ht="15.75" hidden="1" x14ac:dyDescent="0.25">
      <c r="A50" s="719" t="str">
        <f>'инновации+добровольчество0,3664'!A55</f>
        <v xml:space="preserve">Проживание </v>
      </c>
      <c r="B50" s="720"/>
      <c r="C50" s="356"/>
      <c r="D50" s="353" t="str">
        <f>'инновации+добровольчество0,3664'!D55</f>
        <v>сутки</v>
      </c>
      <c r="E50" s="366">
        <f>D44</f>
        <v>0.26719999999999999</v>
      </c>
      <c r="F50" s="366">
        <f>'инновации+добровольчество0,3664'!F55</f>
        <v>2000</v>
      </c>
      <c r="G50" s="81">
        <f t="shared" si="1"/>
        <v>534.4</v>
      </c>
      <c r="H50" s="7"/>
      <c r="I50" s="7"/>
      <c r="L50" s="187"/>
    </row>
    <row r="51" spans="1:12" ht="15.75" hidden="1" x14ac:dyDescent="0.25">
      <c r="A51" s="355" t="e">
        <f>'инновации+добровольчество0,3664'!#REF!</f>
        <v>#REF!</v>
      </c>
      <c r="B51" s="356"/>
      <c r="C51" s="356"/>
      <c r="D51" s="353" t="e">
        <f>'инновации+добровольчество0,3664'!#REF!</f>
        <v>#REF!</v>
      </c>
      <c r="E51" s="366">
        <f>D44</f>
        <v>0.26719999999999999</v>
      </c>
      <c r="F51" s="366" t="e">
        <f>'инновации+добровольчество0,3664'!#REF!</f>
        <v>#REF!</v>
      </c>
      <c r="G51" s="81" t="e">
        <f t="shared" si="1"/>
        <v>#REF!</v>
      </c>
      <c r="H51" s="7"/>
      <c r="I51" s="7"/>
      <c r="L51" s="187"/>
    </row>
    <row r="52" spans="1:12" ht="18.75" hidden="1" x14ac:dyDescent="0.25">
      <c r="A52" s="721" t="s">
        <v>58</v>
      </c>
      <c r="B52" s="722"/>
      <c r="C52" s="364"/>
      <c r="D52" s="79"/>
      <c r="E52" s="79"/>
      <c r="F52" s="79"/>
      <c r="G52" s="279" t="e">
        <f>SUM(G48:G51)</f>
        <v>#REF!</v>
      </c>
      <c r="H52" s="7"/>
      <c r="I52" s="7"/>
      <c r="L52" s="184"/>
    </row>
    <row r="53" spans="1:12" ht="15.75" x14ac:dyDescent="0.25">
      <c r="A53" s="726" t="s">
        <v>124</v>
      </c>
      <c r="B53" s="726"/>
      <c r="C53" s="726"/>
      <c r="D53" s="726"/>
      <c r="E53" s="726"/>
      <c r="F53" s="726"/>
      <c r="G53" s="166"/>
      <c r="H53" s="7"/>
      <c r="I53" s="7"/>
    </row>
    <row r="54" spans="1:12" ht="15.75" x14ac:dyDescent="0.25">
      <c r="A54" s="7"/>
      <c r="B54" s="7"/>
      <c r="C54" s="7"/>
      <c r="D54" s="157"/>
      <c r="E54" s="7"/>
      <c r="F54" s="158">
        <v>1</v>
      </c>
      <c r="G54" s="166"/>
      <c r="H54" s="7"/>
      <c r="I54" s="7"/>
    </row>
    <row r="55" spans="1:12" ht="15.75" x14ac:dyDescent="0.25">
      <c r="A55" s="808" t="s">
        <v>120</v>
      </c>
      <c r="B55" s="716" t="s">
        <v>381</v>
      </c>
      <c r="C55" s="715" t="s">
        <v>11</v>
      </c>
      <c r="D55" s="716" t="s">
        <v>48</v>
      </c>
      <c r="E55" s="716" t="s">
        <v>15</v>
      </c>
      <c r="F55" s="764" t="s">
        <v>6</v>
      </c>
      <c r="G55" s="7"/>
      <c r="H55" s="7"/>
    </row>
    <row r="56" spans="1:12" ht="13.9" customHeight="1" x14ac:dyDescent="0.25">
      <c r="A56" s="808"/>
      <c r="B56" s="717"/>
      <c r="C56" s="715"/>
      <c r="D56" s="717"/>
      <c r="E56" s="717"/>
      <c r="F56" s="765"/>
      <c r="G56" s="7"/>
      <c r="H56" s="7"/>
    </row>
    <row r="57" spans="1:12" ht="15.75" x14ac:dyDescent="0.25">
      <c r="A57" s="809">
        <v>1</v>
      </c>
      <c r="B57" s="354"/>
      <c r="C57" s="353">
        <v>2</v>
      </c>
      <c r="D57" s="353">
        <v>3</v>
      </c>
      <c r="E57" s="353">
        <v>4</v>
      </c>
      <c r="F57" s="81" t="s">
        <v>68</v>
      </c>
      <c r="G57" s="7"/>
      <c r="H57" s="7"/>
    </row>
    <row r="58" spans="1:12" ht="37.5" x14ac:dyDescent="0.25">
      <c r="A58" s="790" t="s">
        <v>349</v>
      </c>
      <c r="B58" s="515"/>
      <c r="C58" s="515"/>
      <c r="D58" s="793"/>
      <c r="E58" s="793"/>
      <c r="F58" s="86"/>
      <c r="G58" s="7"/>
      <c r="H58" s="7"/>
    </row>
    <row r="59" spans="1:12" ht="18.75" x14ac:dyDescent="0.25">
      <c r="A59" s="791" t="s">
        <v>350</v>
      </c>
      <c r="B59" s="515" t="s">
        <v>84</v>
      </c>
      <c r="C59" s="515"/>
      <c r="D59" s="802">
        <v>1</v>
      </c>
      <c r="E59" s="803">
        <v>7200</v>
      </c>
      <c r="F59" s="86">
        <f>D59*E59</f>
        <v>7200</v>
      </c>
      <c r="G59" s="7"/>
      <c r="H59" s="7"/>
    </row>
    <row r="60" spans="1:12" ht="18.75" x14ac:dyDescent="0.25">
      <c r="A60" s="792" t="s">
        <v>221</v>
      </c>
      <c r="B60" s="515" t="s">
        <v>123</v>
      </c>
      <c r="C60" s="515"/>
      <c r="D60" s="802">
        <v>3</v>
      </c>
      <c r="E60" s="803">
        <v>300</v>
      </c>
      <c r="F60" s="86">
        <f t="shared" ref="F60:F104" si="2">D60*E60</f>
        <v>900</v>
      </c>
      <c r="G60" s="7"/>
      <c r="H60" s="7"/>
    </row>
    <row r="61" spans="1:12" ht="37.5" x14ac:dyDescent="0.25">
      <c r="A61" s="790" t="s">
        <v>220</v>
      </c>
      <c r="B61" s="515"/>
      <c r="C61" s="515"/>
      <c r="D61" s="793"/>
      <c r="E61" s="793"/>
      <c r="F61" s="86">
        <f t="shared" si="2"/>
        <v>0</v>
      </c>
      <c r="G61" s="7"/>
      <c r="H61" s="7"/>
    </row>
    <row r="62" spans="1:12" ht="18.75" x14ac:dyDescent="0.25">
      <c r="A62" s="791" t="s">
        <v>325</v>
      </c>
      <c r="B62" s="515" t="s">
        <v>84</v>
      </c>
      <c r="C62" s="515"/>
      <c r="D62" s="802">
        <v>19</v>
      </c>
      <c r="E62" s="803">
        <v>7500</v>
      </c>
      <c r="F62" s="86">
        <f>D62*E62-422</f>
        <v>142078</v>
      </c>
      <c r="G62" s="7"/>
      <c r="H62" s="7"/>
    </row>
    <row r="63" spans="1:12" ht="18.75" x14ac:dyDescent="0.25">
      <c r="A63" s="792" t="s">
        <v>221</v>
      </c>
      <c r="B63" s="515" t="s">
        <v>123</v>
      </c>
      <c r="C63" s="515"/>
      <c r="D63" s="802">
        <v>38</v>
      </c>
      <c r="E63" s="803">
        <v>350</v>
      </c>
      <c r="F63" s="86">
        <f t="shared" si="2"/>
        <v>13300</v>
      </c>
      <c r="G63" s="7"/>
      <c r="H63" s="7"/>
    </row>
    <row r="64" spans="1:12" ht="18.75" x14ac:dyDescent="0.25">
      <c r="A64" s="793" t="s">
        <v>222</v>
      </c>
      <c r="B64" s="515" t="s">
        <v>123</v>
      </c>
      <c r="C64" s="515"/>
      <c r="D64" s="802">
        <v>20</v>
      </c>
      <c r="E64" s="803">
        <v>500</v>
      </c>
      <c r="F64" s="86">
        <f t="shared" si="2"/>
        <v>10000</v>
      </c>
      <c r="G64" s="7"/>
      <c r="H64" s="7"/>
    </row>
    <row r="65" spans="1:8" ht="37.5" x14ac:dyDescent="0.25">
      <c r="A65" s="794" t="s">
        <v>223</v>
      </c>
      <c r="B65" s="515"/>
      <c r="C65" s="515"/>
      <c r="D65" s="802"/>
      <c r="E65" s="803"/>
      <c r="F65" s="86">
        <f t="shared" si="2"/>
        <v>0</v>
      </c>
      <c r="G65" s="7"/>
      <c r="H65" s="7"/>
    </row>
    <row r="66" spans="1:8" ht="18.75" x14ac:dyDescent="0.25">
      <c r="A66" s="791" t="s">
        <v>326</v>
      </c>
      <c r="B66" s="515" t="s">
        <v>84</v>
      </c>
      <c r="C66" s="515"/>
      <c r="D66" s="802">
        <v>10</v>
      </c>
      <c r="E66" s="803">
        <v>7095</v>
      </c>
      <c r="F66" s="86">
        <f t="shared" si="2"/>
        <v>70950</v>
      </c>
      <c r="G66" s="7"/>
      <c r="H66" s="7"/>
    </row>
    <row r="67" spans="1:8" ht="18.75" x14ac:dyDescent="0.25">
      <c r="A67" s="791" t="s">
        <v>188</v>
      </c>
      <c r="B67" s="515" t="s">
        <v>123</v>
      </c>
      <c r="C67" s="515"/>
      <c r="D67" s="802">
        <v>20</v>
      </c>
      <c r="E67" s="803">
        <v>355</v>
      </c>
      <c r="F67" s="86">
        <f t="shared" si="2"/>
        <v>7100</v>
      </c>
      <c r="G67" s="7"/>
      <c r="H67" s="7"/>
    </row>
    <row r="68" spans="1:8" ht="18.75" x14ac:dyDescent="0.25">
      <c r="A68" s="791" t="s">
        <v>224</v>
      </c>
      <c r="B68" s="515" t="s">
        <v>123</v>
      </c>
      <c r="C68" s="515"/>
      <c r="D68" s="802">
        <v>10</v>
      </c>
      <c r="E68" s="803">
        <v>500</v>
      </c>
      <c r="F68" s="86">
        <f t="shared" si="2"/>
        <v>5000</v>
      </c>
      <c r="G68" s="7"/>
      <c r="H68" s="7"/>
    </row>
    <row r="69" spans="1:8" ht="56.25" x14ac:dyDescent="0.25">
      <c r="A69" s="795" t="s">
        <v>225</v>
      </c>
      <c r="B69" s="515"/>
      <c r="C69" s="515"/>
      <c r="D69" s="802"/>
      <c r="E69" s="803"/>
      <c r="F69" s="86">
        <f t="shared" si="2"/>
        <v>0</v>
      </c>
      <c r="G69" s="7"/>
      <c r="H69" s="7"/>
    </row>
    <row r="70" spans="1:8" ht="18.75" x14ac:dyDescent="0.25">
      <c r="A70" s="791" t="s">
        <v>327</v>
      </c>
      <c r="B70" s="515" t="s">
        <v>84</v>
      </c>
      <c r="C70" s="515"/>
      <c r="D70" s="802">
        <v>8</v>
      </c>
      <c r="E70" s="803">
        <v>7500</v>
      </c>
      <c r="F70" s="86">
        <f t="shared" si="2"/>
        <v>60000</v>
      </c>
      <c r="G70" s="7"/>
      <c r="H70" s="7"/>
    </row>
    <row r="71" spans="1:8" ht="18.75" x14ac:dyDescent="0.25">
      <c r="A71" s="791" t="s">
        <v>188</v>
      </c>
      <c r="B71" s="515" t="s">
        <v>123</v>
      </c>
      <c r="C71" s="515"/>
      <c r="D71" s="802">
        <v>16</v>
      </c>
      <c r="E71" s="803">
        <v>350</v>
      </c>
      <c r="F71" s="86">
        <f t="shared" si="2"/>
        <v>5600</v>
      </c>
      <c r="G71" s="7"/>
      <c r="H71" s="7"/>
    </row>
    <row r="72" spans="1:8" ht="18.75" x14ac:dyDescent="0.25">
      <c r="A72" s="791" t="s">
        <v>224</v>
      </c>
      <c r="B72" s="515" t="s">
        <v>123</v>
      </c>
      <c r="C72" s="515"/>
      <c r="D72" s="802">
        <v>8</v>
      </c>
      <c r="E72" s="803">
        <v>500</v>
      </c>
      <c r="F72" s="86">
        <f t="shared" si="2"/>
        <v>4000</v>
      </c>
      <c r="G72" s="7"/>
      <c r="H72" s="7"/>
    </row>
    <row r="73" spans="1:8" ht="37.5" x14ac:dyDescent="0.25">
      <c r="A73" s="795" t="s">
        <v>351</v>
      </c>
      <c r="B73" s="515"/>
      <c r="C73" s="515"/>
      <c r="D73" s="802"/>
      <c r="E73" s="803"/>
      <c r="F73" s="86">
        <f t="shared" si="2"/>
        <v>0</v>
      </c>
      <c r="G73" s="7"/>
      <c r="H73" s="7"/>
    </row>
    <row r="74" spans="1:8" ht="18.75" x14ac:dyDescent="0.25">
      <c r="A74" s="791" t="s">
        <v>352</v>
      </c>
      <c r="B74" s="515" t="s">
        <v>123</v>
      </c>
      <c r="C74" s="515"/>
      <c r="D74" s="802">
        <v>3</v>
      </c>
      <c r="E74" s="803">
        <v>3000</v>
      </c>
      <c r="F74" s="86">
        <f t="shared" si="2"/>
        <v>9000</v>
      </c>
      <c r="G74" s="7"/>
      <c r="H74" s="7"/>
    </row>
    <row r="75" spans="1:8" ht="18.75" x14ac:dyDescent="0.25">
      <c r="A75" s="791" t="s">
        <v>353</v>
      </c>
      <c r="B75" s="515" t="s">
        <v>84</v>
      </c>
      <c r="C75" s="515"/>
      <c r="D75" s="802">
        <v>3</v>
      </c>
      <c r="E75" s="803">
        <v>8200</v>
      </c>
      <c r="F75" s="86">
        <f t="shared" si="2"/>
        <v>24600</v>
      </c>
      <c r="G75" s="7"/>
      <c r="H75" s="7"/>
    </row>
    <row r="76" spans="1:8" ht="18.75" x14ac:dyDescent="0.25">
      <c r="A76" s="791" t="s">
        <v>354</v>
      </c>
      <c r="B76" s="515" t="s">
        <v>123</v>
      </c>
      <c r="C76" s="515"/>
      <c r="D76" s="802">
        <v>3</v>
      </c>
      <c r="E76" s="803">
        <v>900</v>
      </c>
      <c r="F76" s="86">
        <f t="shared" si="2"/>
        <v>2700</v>
      </c>
      <c r="G76" s="7"/>
      <c r="H76" s="7"/>
    </row>
    <row r="77" spans="1:8" ht="18.75" x14ac:dyDescent="0.25">
      <c r="A77" s="791" t="s">
        <v>355</v>
      </c>
      <c r="B77" s="515" t="s">
        <v>84</v>
      </c>
      <c r="C77" s="515"/>
      <c r="D77" s="802">
        <v>10</v>
      </c>
      <c r="E77" s="803">
        <v>250</v>
      </c>
      <c r="F77" s="86">
        <f t="shared" si="2"/>
        <v>2500</v>
      </c>
      <c r="G77" s="7"/>
      <c r="H77" s="7"/>
    </row>
    <row r="78" spans="1:8" ht="18.75" x14ac:dyDescent="0.25">
      <c r="A78" s="791" t="s">
        <v>356</v>
      </c>
      <c r="B78" s="515" t="s">
        <v>84</v>
      </c>
      <c r="C78" s="515"/>
      <c r="D78" s="802">
        <v>5</v>
      </c>
      <c r="E78" s="803">
        <v>650</v>
      </c>
      <c r="F78" s="86">
        <f t="shared" si="2"/>
        <v>3250</v>
      </c>
      <c r="G78" s="7"/>
      <c r="H78" s="7"/>
    </row>
    <row r="79" spans="1:8" ht="18.75" x14ac:dyDescent="0.25">
      <c r="A79" s="791" t="s">
        <v>357</v>
      </c>
      <c r="B79" s="515" t="s">
        <v>84</v>
      </c>
      <c r="C79" s="515"/>
      <c r="D79" s="802">
        <v>50</v>
      </c>
      <c r="E79" s="803">
        <v>230</v>
      </c>
      <c r="F79" s="86">
        <f t="shared" si="2"/>
        <v>11500</v>
      </c>
      <c r="G79" s="7"/>
      <c r="H79" s="7"/>
    </row>
    <row r="80" spans="1:8" ht="18.75" x14ac:dyDescent="0.25">
      <c r="A80" s="791" t="s">
        <v>358</v>
      </c>
      <c r="B80" s="515" t="s">
        <v>84</v>
      </c>
      <c r="C80" s="515"/>
      <c r="D80" s="802">
        <v>14</v>
      </c>
      <c r="E80" s="803">
        <v>1520</v>
      </c>
      <c r="F80" s="86">
        <f t="shared" si="2"/>
        <v>21280</v>
      </c>
      <c r="G80" s="7"/>
      <c r="H80" s="7"/>
    </row>
    <row r="81" spans="1:8" ht="18.75" x14ac:dyDescent="0.25">
      <c r="A81" s="796" t="s">
        <v>226</v>
      </c>
      <c r="B81" s="515"/>
      <c r="C81" s="515"/>
      <c r="D81" s="802">
        <v>0</v>
      </c>
      <c r="E81" s="803">
        <v>0</v>
      </c>
      <c r="F81" s="86">
        <f t="shared" si="2"/>
        <v>0</v>
      </c>
      <c r="G81" s="7"/>
      <c r="H81" s="7"/>
    </row>
    <row r="82" spans="1:8" ht="18.75" x14ac:dyDescent="0.25">
      <c r="A82" s="788" t="s">
        <v>359</v>
      </c>
      <c r="B82" s="515" t="s">
        <v>84</v>
      </c>
      <c r="C82" s="515"/>
      <c r="D82" s="802">
        <v>1</v>
      </c>
      <c r="E82" s="803">
        <v>4410</v>
      </c>
      <c r="F82" s="86">
        <f t="shared" si="2"/>
        <v>4410</v>
      </c>
      <c r="G82" s="7"/>
      <c r="H82" s="7"/>
    </row>
    <row r="83" spans="1:8" ht="18.75" x14ac:dyDescent="0.25">
      <c r="A83" s="796" t="s">
        <v>360</v>
      </c>
      <c r="B83" s="515"/>
      <c r="C83" s="515"/>
      <c r="D83" s="804"/>
      <c r="E83" s="805"/>
      <c r="F83" s="86">
        <f t="shared" si="2"/>
        <v>0</v>
      </c>
      <c r="G83" s="7"/>
      <c r="H83" s="7"/>
    </row>
    <row r="84" spans="1:8" ht="37.5" x14ac:dyDescent="0.25">
      <c r="A84" s="788" t="s">
        <v>361</v>
      </c>
      <c r="B84" s="515" t="s">
        <v>84</v>
      </c>
      <c r="C84" s="515"/>
      <c r="D84" s="802">
        <v>3</v>
      </c>
      <c r="E84" s="803">
        <v>869</v>
      </c>
      <c r="F84" s="86">
        <f t="shared" si="2"/>
        <v>2607</v>
      </c>
      <c r="G84" s="7"/>
      <c r="H84" s="7"/>
    </row>
    <row r="85" spans="1:8" ht="18.75" x14ac:dyDescent="0.25">
      <c r="A85" s="796" t="s">
        <v>362</v>
      </c>
      <c r="B85" s="515"/>
      <c r="C85" s="515"/>
      <c r="D85" s="804"/>
      <c r="E85" s="805"/>
      <c r="F85" s="86">
        <f t="shared" si="2"/>
        <v>0</v>
      </c>
      <c r="G85" s="7"/>
      <c r="H85" s="7"/>
    </row>
    <row r="86" spans="1:8" ht="18.75" x14ac:dyDescent="0.25">
      <c r="A86" s="806" t="s">
        <v>363</v>
      </c>
      <c r="B86" s="515" t="s">
        <v>84</v>
      </c>
      <c r="C86" s="515"/>
      <c r="D86" s="802">
        <v>5</v>
      </c>
      <c r="E86" s="803">
        <v>156</v>
      </c>
      <c r="F86" s="86">
        <f t="shared" si="2"/>
        <v>780</v>
      </c>
      <c r="G86" s="7"/>
      <c r="H86" s="7"/>
    </row>
    <row r="87" spans="1:8" ht="18.75" x14ac:dyDescent="0.25">
      <c r="A87" s="787" t="s">
        <v>364</v>
      </c>
      <c r="B87" s="515" t="s">
        <v>84</v>
      </c>
      <c r="C87" s="515"/>
      <c r="D87" s="802">
        <v>100</v>
      </c>
      <c r="E87" s="803">
        <v>28</v>
      </c>
      <c r="F87" s="86">
        <f t="shared" si="2"/>
        <v>2800</v>
      </c>
      <c r="G87" s="7"/>
      <c r="H87" s="7"/>
    </row>
    <row r="88" spans="1:8" ht="18.75" x14ac:dyDescent="0.25">
      <c r="A88" s="787" t="s">
        <v>365</v>
      </c>
      <c r="B88" s="515" t="s">
        <v>84</v>
      </c>
      <c r="C88" s="515"/>
      <c r="D88" s="802">
        <v>7</v>
      </c>
      <c r="E88" s="803">
        <v>377</v>
      </c>
      <c r="F88" s="86">
        <f t="shared" si="2"/>
        <v>2639</v>
      </c>
      <c r="G88" s="7"/>
      <c r="H88" s="7"/>
    </row>
    <row r="89" spans="1:8" ht="18.75" x14ac:dyDescent="0.25">
      <c r="A89" s="787" t="s">
        <v>366</v>
      </c>
      <c r="B89" s="515" t="s">
        <v>84</v>
      </c>
      <c r="C89" s="515"/>
      <c r="D89" s="802">
        <v>4</v>
      </c>
      <c r="E89" s="803">
        <v>860</v>
      </c>
      <c r="F89" s="86">
        <f t="shared" si="2"/>
        <v>3440</v>
      </c>
      <c r="G89" s="7"/>
      <c r="H89" s="7"/>
    </row>
    <row r="90" spans="1:8" ht="18.75" x14ac:dyDescent="0.25">
      <c r="A90" s="787" t="s">
        <v>367</v>
      </c>
      <c r="B90" s="515" t="s">
        <v>84</v>
      </c>
      <c r="C90" s="515"/>
      <c r="D90" s="802">
        <v>2</v>
      </c>
      <c r="E90" s="803">
        <v>694</v>
      </c>
      <c r="F90" s="86">
        <f t="shared" si="2"/>
        <v>1388</v>
      </c>
      <c r="G90" s="7"/>
      <c r="H90" s="7"/>
    </row>
    <row r="91" spans="1:8" ht="18.75" x14ac:dyDescent="0.25">
      <c r="A91" s="787" t="s">
        <v>368</v>
      </c>
      <c r="B91" s="515" t="s">
        <v>84</v>
      </c>
      <c r="C91" s="515"/>
      <c r="D91" s="802">
        <v>7</v>
      </c>
      <c r="E91" s="803">
        <v>70</v>
      </c>
      <c r="F91" s="86">
        <f t="shared" si="2"/>
        <v>490</v>
      </c>
      <c r="G91" s="7"/>
      <c r="H91" s="7"/>
    </row>
    <row r="92" spans="1:8" ht="18.75" x14ac:dyDescent="0.25">
      <c r="A92" s="787" t="s">
        <v>369</v>
      </c>
      <c r="B92" s="515" t="s">
        <v>84</v>
      </c>
      <c r="C92" s="515"/>
      <c r="D92" s="802">
        <v>4</v>
      </c>
      <c r="E92" s="803">
        <v>47</v>
      </c>
      <c r="F92" s="86">
        <f t="shared" si="2"/>
        <v>188</v>
      </c>
      <c r="G92" s="7"/>
      <c r="H92" s="7"/>
    </row>
    <row r="93" spans="1:8" ht="18.75" x14ac:dyDescent="0.25">
      <c r="A93" s="787" t="s">
        <v>370</v>
      </c>
      <c r="B93" s="515" t="s">
        <v>84</v>
      </c>
      <c r="C93" s="515"/>
      <c r="D93" s="802">
        <v>6</v>
      </c>
      <c r="E93" s="803">
        <v>102</v>
      </c>
      <c r="F93" s="86">
        <f t="shared" si="2"/>
        <v>612</v>
      </c>
      <c r="G93" s="7"/>
      <c r="H93" s="7"/>
    </row>
    <row r="94" spans="1:8" ht="18.75" x14ac:dyDescent="0.25">
      <c r="A94" s="787" t="s">
        <v>371</v>
      </c>
      <c r="B94" s="515" t="s">
        <v>84</v>
      </c>
      <c r="C94" s="515"/>
      <c r="D94" s="802">
        <v>4</v>
      </c>
      <c r="E94" s="803">
        <v>100</v>
      </c>
      <c r="F94" s="86">
        <f t="shared" si="2"/>
        <v>400</v>
      </c>
      <c r="G94" s="7"/>
      <c r="H94" s="7"/>
    </row>
    <row r="95" spans="1:8" ht="18.75" x14ac:dyDescent="0.25">
      <c r="A95" s="787" t="s">
        <v>372</v>
      </c>
      <c r="B95" s="515" t="s">
        <v>84</v>
      </c>
      <c r="C95" s="515"/>
      <c r="D95" s="802">
        <v>2</v>
      </c>
      <c r="E95" s="803">
        <v>1419</v>
      </c>
      <c r="F95" s="86">
        <f t="shared" si="2"/>
        <v>2838</v>
      </c>
      <c r="G95" s="7"/>
      <c r="H95" s="7"/>
    </row>
    <row r="96" spans="1:8" ht="18.75" x14ac:dyDescent="0.25">
      <c r="A96" s="787" t="s">
        <v>373</v>
      </c>
      <c r="B96" s="515" t="s">
        <v>84</v>
      </c>
      <c r="C96" s="515"/>
      <c r="D96" s="802">
        <v>1</v>
      </c>
      <c r="E96" s="803">
        <v>41300</v>
      </c>
      <c r="F96" s="86">
        <f t="shared" si="2"/>
        <v>41300</v>
      </c>
      <c r="G96" s="7"/>
      <c r="H96" s="7"/>
    </row>
    <row r="97" spans="1:11" ht="18.75" x14ac:dyDescent="0.25">
      <c r="A97" s="787" t="s">
        <v>374</v>
      </c>
      <c r="B97" s="515" t="s">
        <v>84</v>
      </c>
      <c r="C97" s="515"/>
      <c r="D97" s="802">
        <v>200</v>
      </c>
      <c r="E97" s="803">
        <v>32.5</v>
      </c>
      <c r="F97" s="86">
        <f t="shared" si="2"/>
        <v>6500</v>
      </c>
      <c r="G97" s="7"/>
      <c r="H97" s="7"/>
    </row>
    <row r="98" spans="1:11" ht="18.75" x14ac:dyDescent="0.25">
      <c r="A98" s="787" t="s">
        <v>375</v>
      </c>
      <c r="B98" s="515" t="s">
        <v>84</v>
      </c>
      <c r="C98" s="515"/>
      <c r="D98" s="802">
        <v>3</v>
      </c>
      <c r="E98" s="803">
        <v>1600</v>
      </c>
      <c r="F98" s="86">
        <f t="shared" si="2"/>
        <v>4800</v>
      </c>
      <c r="G98" s="7"/>
      <c r="H98" s="7"/>
    </row>
    <row r="99" spans="1:11" ht="18.75" x14ac:dyDescent="0.25">
      <c r="A99" s="807" t="s">
        <v>376</v>
      </c>
      <c r="B99" s="515" t="s">
        <v>84</v>
      </c>
      <c r="C99" s="515"/>
      <c r="D99" s="802">
        <v>2</v>
      </c>
      <c r="E99" s="803">
        <v>1200</v>
      </c>
      <c r="F99" s="86">
        <f t="shared" si="2"/>
        <v>2400</v>
      </c>
      <c r="G99" s="7"/>
      <c r="H99" s="7"/>
    </row>
    <row r="100" spans="1:11" ht="18.75" x14ac:dyDescent="0.25">
      <c r="A100" s="787" t="s">
        <v>377</v>
      </c>
      <c r="B100" s="515" t="s">
        <v>84</v>
      </c>
      <c r="C100" s="515"/>
      <c r="D100" s="802">
        <v>30</v>
      </c>
      <c r="E100" s="803">
        <v>800</v>
      </c>
      <c r="F100" s="86">
        <f t="shared" si="2"/>
        <v>24000</v>
      </c>
      <c r="G100" s="7"/>
      <c r="H100" s="7"/>
    </row>
    <row r="101" spans="1:11" ht="18.75" x14ac:dyDescent="0.25">
      <c r="A101" s="787" t="s">
        <v>378</v>
      </c>
      <c r="B101" s="515" t="s">
        <v>84</v>
      </c>
      <c r="C101" s="515"/>
      <c r="D101" s="802">
        <v>30</v>
      </c>
      <c r="E101" s="803">
        <v>400</v>
      </c>
      <c r="F101" s="86">
        <f t="shared" si="2"/>
        <v>12000</v>
      </c>
      <c r="G101" s="7"/>
      <c r="H101" s="7"/>
    </row>
    <row r="102" spans="1:11" ht="18.75" x14ac:dyDescent="0.25">
      <c r="A102" s="787" t="s">
        <v>379</v>
      </c>
      <c r="B102" s="515" t="s">
        <v>84</v>
      </c>
      <c r="C102" s="515"/>
      <c r="D102" s="802">
        <v>25</v>
      </c>
      <c r="E102" s="803">
        <v>1450</v>
      </c>
      <c r="F102" s="86">
        <f t="shared" si="2"/>
        <v>36250</v>
      </c>
      <c r="G102" s="7"/>
      <c r="H102" s="7"/>
    </row>
    <row r="103" spans="1:11" ht="18.75" x14ac:dyDescent="0.25">
      <c r="A103" s="788" t="s">
        <v>227</v>
      </c>
      <c r="B103" s="515" t="s">
        <v>84</v>
      </c>
      <c r="C103" s="515"/>
      <c r="D103" s="802">
        <v>0</v>
      </c>
      <c r="E103" s="803">
        <v>0</v>
      </c>
      <c r="F103" s="86">
        <f t="shared" si="2"/>
        <v>0</v>
      </c>
      <c r="G103" s="7"/>
      <c r="H103" s="7"/>
    </row>
    <row r="104" spans="1:11" ht="18.75" x14ac:dyDescent="0.25">
      <c r="A104" s="788" t="s">
        <v>380</v>
      </c>
      <c r="B104" s="515" t="s">
        <v>84</v>
      </c>
      <c r="C104" s="515"/>
      <c r="D104" s="802">
        <v>12</v>
      </c>
      <c r="E104" s="803">
        <v>1000</v>
      </c>
      <c r="F104" s="86">
        <f t="shared" si="2"/>
        <v>12000</v>
      </c>
      <c r="G104" s="7"/>
      <c r="H104" s="7"/>
    </row>
    <row r="105" spans="1:11" ht="14.45" customHeight="1" x14ac:dyDescent="0.25">
      <c r="A105" s="810" t="s">
        <v>80</v>
      </c>
      <c r="B105" s="367"/>
      <c r="C105" s="79"/>
      <c r="D105" s="79"/>
      <c r="E105" s="162"/>
      <c r="F105" s="279">
        <f>SUM(F59:F104)</f>
        <v>562800</v>
      </c>
      <c r="G105" s="7"/>
      <c r="H105" s="7"/>
    </row>
    <row r="106" spans="1:11" ht="36.75" hidden="1" customHeight="1" x14ac:dyDescent="0.25">
      <c r="A106" s="780" t="s">
        <v>244</v>
      </c>
      <c r="B106" s="780"/>
      <c r="C106" s="780"/>
      <c r="D106" s="780"/>
      <c r="E106" s="780"/>
      <c r="F106" s="780"/>
      <c r="G106" s="166"/>
      <c r="H106" s="7"/>
      <c r="I106" s="7"/>
    </row>
    <row r="107" spans="1:11" ht="15.75" hidden="1" x14ac:dyDescent="0.25">
      <c r="A107" s="11"/>
      <c r="B107" s="11"/>
      <c r="C107" s="11"/>
      <c r="D107" s="11"/>
      <c r="E107" s="11"/>
      <c r="F107" s="95">
        <f>D44</f>
        <v>0.26719999999999999</v>
      </c>
      <c r="G107" s="166"/>
      <c r="H107" s="7"/>
      <c r="I107" s="7"/>
    </row>
    <row r="108" spans="1:11" ht="15.75" hidden="1" customHeight="1" x14ac:dyDescent="0.25">
      <c r="A108" s="749" t="s">
        <v>0</v>
      </c>
      <c r="B108" s="749"/>
      <c r="C108" s="363"/>
      <c r="D108" s="749" t="s">
        <v>1</v>
      </c>
      <c r="E108" s="753" t="s">
        <v>2</v>
      </c>
      <c r="F108" s="753" t="s">
        <v>41</v>
      </c>
      <c r="G108" s="753" t="s">
        <v>215</v>
      </c>
      <c r="H108" s="753" t="s">
        <v>216</v>
      </c>
      <c r="I108" s="7"/>
      <c r="J108" s="7"/>
      <c r="K108" s="7"/>
    </row>
    <row r="109" spans="1:11" ht="53.25" hidden="1" customHeight="1" x14ac:dyDescent="0.25">
      <c r="A109" s="749"/>
      <c r="B109" s="749"/>
      <c r="C109" s="363"/>
      <c r="D109" s="749"/>
      <c r="E109" s="754"/>
      <c r="F109" s="754"/>
      <c r="G109" s="754"/>
      <c r="H109" s="781"/>
      <c r="I109" s="7"/>
      <c r="J109" s="7"/>
      <c r="K109" s="7"/>
    </row>
    <row r="110" spans="1:11" ht="15.75" hidden="1" x14ac:dyDescent="0.25">
      <c r="A110" s="756">
        <v>1</v>
      </c>
      <c r="B110" s="758"/>
      <c r="C110" s="363"/>
      <c r="D110" s="363">
        <v>2</v>
      </c>
      <c r="E110" s="363">
        <v>3</v>
      </c>
      <c r="F110" s="363" t="s">
        <v>40</v>
      </c>
      <c r="G110" s="363">
        <v>5</v>
      </c>
      <c r="H110" s="314"/>
      <c r="I110" s="7"/>
      <c r="J110" s="7"/>
      <c r="K110" s="7"/>
    </row>
    <row r="111" spans="1:11" ht="15.75" hidden="1" x14ac:dyDescent="0.25">
      <c r="A111" s="797">
        <f>'инновации+добровольчество0,3664'!A138:B138</f>
        <v>0</v>
      </c>
      <c r="B111" s="798"/>
      <c r="C111" s="101"/>
      <c r="D111" s="80">
        <f>'инновации+добровольчество0,3664'!D138</f>
        <v>0</v>
      </c>
      <c r="E111" s="70">
        <f>1*F107</f>
        <v>0.26719999999999999</v>
      </c>
      <c r="F111" s="77"/>
      <c r="G111" s="77"/>
      <c r="H111" s="77"/>
      <c r="I111" s="7"/>
      <c r="J111" s="7"/>
      <c r="K111" s="7"/>
    </row>
    <row r="112" spans="1:11" ht="15.75" hidden="1" x14ac:dyDescent="0.25">
      <c r="A112" s="778" t="s">
        <v>141</v>
      </c>
      <c r="B112" s="779"/>
      <c r="C112" s="100"/>
      <c r="D112" s="80">
        <f>'патриотика0,3664'!D97</f>
        <v>0.1832</v>
      </c>
      <c r="E112" s="363">
        <f>1*F107</f>
        <v>0.26719999999999999</v>
      </c>
      <c r="F112" s="77"/>
      <c r="G112" s="77"/>
      <c r="H112" s="77"/>
      <c r="I112" s="7"/>
      <c r="J112" s="7"/>
      <c r="K112" s="7"/>
    </row>
    <row r="113" spans="1:11" ht="15.75" hidden="1" x14ac:dyDescent="0.25">
      <c r="A113" s="778" t="s">
        <v>87</v>
      </c>
      <c r="B113" s="779"/>
      <c r="C113" s="100"/>
      <c r="D113" s="80">
        <f>'патриотика0,3664'!D98</f>
        <v>0.3664</v>
      </c>
      <c r="E113" s="363">
        <f>1*F107/2</f>
        <v>0.1336</v>
      </c>
      <c r="F113" s="77"/>
      <c r="G113" s="77"/>
      <c r="H113" s="77"/>
      <c r="I113" s="7"/>
      <c r="J113" s="7"/>
      <c r="K113" s="7"/>
    </row>
    <row r="114" spans="1:11" ht="15.75" hidden="1" x14ac:dyDescent="0.25">
      <c r="A114" s="778" t="s">
        <v>142</v>
      </c>
      <c r="B114" s="779"/>
      <c r="C114" s="100"/>
      <c r="D114" s="80" t="e">
        <f>'патриотика0,3664'!#REF!</f>
        <v>#REF!</v>
      </c>
      <c r="E114" s="363">
        <f>1*F107</f>
        <v>0.26719999999999999</v>
      </c>
      <c r="F114" s="77"/>
      <c r="G114" s="77"/>
      <c r="H114" s="77"/>
      <c r="I114" s="7"/>
      <c r="J114" s="7"/>
      <c r="K114" s="7"/>
    </row>
    <row r="115" spans="1:11" ht="15.75" hidden="1" x14ac:dyDescent="0.25">
      <c r="A115" s="749" t="s">
        <v>28</v>
      </c>
      <c r="B115" s="749"/>
      <c r="C115" s="749"/>
      <c r="D115" s="749"/>
      <c r="E115" s="749"/>
      <c r="F115" s="749"/>
      <c r="G115" s="363"/>
      <c r="H115" s="363"/>
      <c r="I115" s="7"/>
      <c r="J115" s="7"/>
      <c r="K115" s="7"/>
    </row>
    <row r="116" spans="1:11" ht="14.45" customHeight="1" x14ac:dyDescent="0.25">
      <c r="A116" s="600" t="s">
        <v>249</v>
      </c>
      <c r="B116" s="600"/>
      <c r="C116" s="600"/>
      <c r="D116" s="600"/>
      <c r="E116" s="600"/>
      <c r="F116" s="600"/>
      <c r="G116" s="600"/>
      <c r="H116" s="600"/>
    </row>
    <row r="117" spans="1:11" ht="14.45" customHeight="1" x14ac:dyDescent="0.25">
      <c r="A117" s="342"/>
      <c r="B117" s="342"/>
      <c r="C117" s="338"/>
      <c r="D117" s="342"/>
      <c r="E117" s="338"/>
      <c r="F117" s="338">
        <v>0.26719999999999999</v>
      </c>
      <c r="G117" s="342"/>
      <c r="H117" s="338"/>
    </row>
    <row r="118" spans="1:11" s="7" customFormat="1" ht="31.5" customHeight="1" x14ac:dyDescent="0.25">
      <c r="A118" s="317" t="s">
        <v>0</v>
      </c>
      <c r="B118" s="596" t="s">
        <v>1</v>
      </c>
      <c r="C118" s="334"/>
      <c r="D118" s="596" t="s">
        <v>2</v>
      </c>
      <c r="E118" s="594" t="s">
        <v>3</v>
      </c>
      <c r="F118" s="595"/>
      <c r="G118" s="783" t="s">
        <v>35</v>
      </c>
      <c r="H118" s="334" t="s">
        <v>5</v>
      </c>
      <c r="I118" s="596" t="s">
        <v>6</v>
      </c>
    </row>
    <row r="119" spans="1:11" s="7" customFormat="1" ht="30" x14ac:dyDescent="0.25">
      <c r="A119" s="400"/>
      <c r="B119" s="782"/>
      <c r="C119" s="334"/>
      <c r="D119" s="782"/>
      <c r="E119" s="334" t="s">
        <v>335</v>
      </c>
      <c r="F119" s="334" t="s">
        <v>324</v>
      </c>
      <c r="G119" s="785"/>
      <c r="H119" s="334" t="s">
        <v>51</v>
      </c>
      <c r="I119" s="782"/>
    </row>
    <row r="120" spans="1:11" s="7" customFormat="1" ht="15.75" x14ac:dyDescent="0.25">
      <c r="A120" s="401"/>
      <c r="B120" s="597"/>
      <c r="C120" s="334"/>
      <c r="D120" s="597"/>
      <c r="E120" s="334" t="s">
        <v>4</v>
      </c>
      <c r="F120" s="53"/>
      <c r="G120" s="784"/>
      <c r="H120" s="334" t="s">
        <v>337</v>
      </c>
      <c r="I120" s="597"/>
    </row>
    <row r="121" spans="1:11" s="7" customFormat="1" ht="15.75" x14ac:dyDescent="0.25">
      <c r="A121" s="753">
        <v>1</v>
      </c>
      <c r="B121" s="596">
        <v>2</v>
      </c>
      <c r="C121" s="334"/>
      <c r="D121" s="596">
        <v>3</v>
      </c>
      <c r="E121" s="596" t="s">
        <v>336</v>
      </c>
      <c r="F121" s="596">
        <v>5</v>
      </c>
      <c r="G121" s="783" t="s">
        <v>7</v>
      </c>
      <c r="H121" s="334" t="s">
        <v>52</v>
      </c>
      <c r="I121" s="596" t="s">
        <v>53</v>
      </c>
    </row>
    <row r="122" spans="1:11" s="7" customFormat="1" ht="15.75" x14ac:dyDescent="0.25">
      <c r="A122" s="754"/>
      <c r="B122" s="597"/>
      <c r="C122" s="334"/>
      <c r="D122" s="597"/>
      <c r="E122" s="597"/>
      <c r="F122" s="597"/>
      <c r="G122" s="784"/>
      <c r="H122" s="54">
        <v>1775.4</v>
      </c>
      <c r="I122" s="597"/>
    </row>
    <row r="123" spans="1:11" s="7" customFormat="1" ht="15.75" x14ac:dyDescent="0.25">
      <c r="A123" s="402" t="str">
        <f>'инновации+добровольчество0,3664'!A141</f>
        <v>Заведующий МЦ</v>
      </c>
      <c r="B123" s="87">
        <v>91213.26</v>
      </c>
      <c r="C123" s="87"/>
      <c r="D123" s="334">
        <f>1*F117</f>
        <v>0.26719999999999999</v>
      </c>
      <c r="E123" s="56">
        <f>D123*1774.4</f>
        <v>474.11968000000002</v>
      </c>
      <c r="F123" s="57">
        <v>1</v>
      </c>
      <c r="G123" s="58">
        <f>E123/F123</f>
        <v>474.11968000000002</v>
      </c>
      <c r="H123" s="56">
        <f>B123*1.302/1774.4*12</f>
        <v>803.15372759242564</v>
      </c>
      <c r="I123" s="56">
        <f>G123*H123+25052.54</f>
        <v>405843.52831692802</v>
      </c>
    </row>
    <row r="124" spans="1:11" s="7" customFormat="1" ht="15.75" x14ac:dyDescent="0.25">
      <c r="A124" s="402" t="str">
        <f>'инновации+добровольчество0,3664'!A142</f>
        <v>Водитель</v>
      </c>
      <c r="B124" s="37">
        <v>31947</v>
      </c>
      <c r="C124" s="170"/>
      <c r="D124" s="334">
        <f>1*F117</f>
        <v>0.26719999999999999</v>
      </c>
      <c r="E124" s="56">
        <f>D124*1774.4</f>
        <v>474.11968000000002</v>
      </c>
      <c r="F124" s="57">
        <v>1</v>
      </c>
      <c r="G124" s="58">
        <f t="shared" ref="G124:G126" si="3">E124/F124</f>
        <v>474.11968000000002</v>
      </c>
      <c r="H124" s="56">
        <f>B124*1.302/1774.4*12</f>
        <v>281.30068079350764</v>
      </c>
      <c r="I124" s="56">
        <f>G124*H124+8770.51</f>
        <v>142140.69876160001</v>
      </c>
    </row>
    <row r="125" spans="1:11" s="7" customFormat="1" ht="15.75" x14ac:dyDescent="0.25">
      <c r="A125" s="402" t="str">
        <f>'инновации+добровольчество0,3664'!A143</f>
        <v>Рабочий по обслуживанию здания</v>
      </c>
      <c r="B125" s="58">
        <v>31947</v>
      </c>
      <c r="C125" s="58"/>
      <c r="D125" s="334">
        <f>0.5*F117</f>
        <v>0.1336</v>
      </c>
      <c r="E125" s="56">
        <f>D125*1774.4</f>
        <v>237.05984000000001</v>
      </c>
      <c r="F125" s="57">
        <v>1</v>
      </c>
      <c r="G125" s="58">
        <f t="shared" si="3"/>
        <v>237.05984000000001</v>
      </c>
      <c r="H125" s="56">
        <f>B125*1.302/1774.4*12</f>
        <v>281.30068079350764</v>
      </c>
      <c r="I125" s="56">
        <f>G125*H125+4385.25</f>
        <v>71070.344380800001</v>
      </c>
    </row>
    <row r="126" spans="1:11" s="7" customFormat="1" ht="15.75" x14ac:dyDescent="0.25">
      <c r="A126" s="402" t="str">
        <f>'инновации+добровольчество0,3664'!A144</f>
        <v>Уборщик служебных помещений</v>
      </c>
      <c r="B126" s="37">
        <v>31947</v>
      </c>
      <c r="C126" s="336"/>
      <c r="D126" s="334">
        <f>1*F117</f>
        <v>0.26719999999999999</v>
      </c>
      <c r="E126" s="56">
        <f>D126*1774.4</f>
        <v>474.11968000000002</v>
      </c>
      <c r="F126" s="57">
        <v>1</v>
      </c>
      <c r="G126" s="58">
        <f t="shared" si="3"/>
        <v>474.11968000000002</v>
      </c>
      <c r="H126" s="56">
        <f>B126*1.302/1774.4*12</f>
        <v>281.30068079350764</v>
      </c>
      <c r="I126" s="56">
        <f>G126*H126+8770.5</f>
        <v>142140.6887616</v>
      </c>
      <c r="J126" s="166"/>
    </row>
    <row r="127" spans="1:11" s="7" customFormat="1" ht="15.75" x14ac:dyDescent="0.25">
      <c r="A127" s="756" t="s">
        <v>28</v>
      </c>
      <c r="B127" s="757"/>
      <c r="C127" s="757"/>
      <c r="D127" s="757"/>
      <c r="E127" s="757"/>
      <c r="F127" s="758"/>
      <c r="G127" s="359"/>
      <c r="H127" s="359"/>
      <c r="I127" s="399">
        <f>SUM(I123:I126)</f>
        <v>761195.26022092812</v>
      </c>
    </row>
    <row r="128" spans="1:11" ht="18.75" x14ac:dyDescent="0.25">
      <c r="A128" s="342"/>
      <c r="B128" s="150"/>
      <c r="C128" s="150"/>
      <c r="D128" s="210"/>
      <c r="E128" s="210"/>
      <c r="F128" s="210"/>
      <c r="G128" s="210"/>
      <c r="H128" s="213"/>
    </row>
    <row r="129" spans="1:9" ht="18.75" x14ac:dyDescent="0.25">
      <c r="A129" s="342"/>
      <c r="B129" s="150"/>
      <c r="C129" s="150"/>
      <c r="D129" s="210"/>
      <c r="E129" s="210"/>
      <c r="F129" s="210"/>
      <c r="G129" s="210"/>
      <c r="H129" s="213"/>
    </row>
    <row r="130" spans="1:9" ht="14.45" customHeight="1" x14ac:dyDescent="0.25">
      <c r="A130" s="600" t="s">
        <v>345</v>
      </c>
      <c r="B130" s="600"/>
      <c r="C130" s="600"/>
      <c r="D130" s="635"/>
      <c r="E130" s="635"/>
      <c r="F130" s="635"/>
      <c r="G130" s="635"/>
      <c r="H130" s="635"/>
    </row>
    <row r="131" spans="1:9" ht="14.45" customHeight="1" x14ac:dyDescent="0.25">
      <c r="A131" s="601" t="s">
        <v>60</v>
      </c>
      <c r="B131" s="640" t="s">
        <v>155</v>
      </c>
      <c r="C131" s="641"/>
      <c r="D131" s="618"/>
      <c r="E131" s="646"/>
      <c r="F131" s="619"/>
      <c r="G131" s="211"/>
      <c r="H131" s="211"/>
    </row>
    <row r="132" spans="1:9" ht="14.45" customHeight="1" x14ac:dyDescent="0.25">
      <c r="A132" s="602"/>
      <c r="B132" s="642"/>
      <c r="C132" s="643"/>
      <c r="D132" s="647" t="s">
        <v>159</v>
      </c>
      <c r="E132" s="602" t="s">
        <v>165</v>
      </c>
      <c r="F132" s="602" t="s">
        <v>6</v>
      </c>
      <c r="G132" s="45"/>
    </row>
    <row r="133" spans="1:9" x14ac:dyDescent="0.25">
      <c r="A133" s="603"/>
      <c r="B133" s="644"/>
      <c r="C133" s="645"/>
      <c r="D133" s="648"/>
      <c r="E133" s="603"/>
      <c r="F133" s="603"/>
      <c r="G133" s="45"/>
    </row>
    <row r="134" spans="1:9" x14ac:dyDescent="0.25">
      <c r="A134" s="167">
        <v>1</v>
      </c>
      <c r="B134" s="618">
        <v>2</v>
      </c>
      <c r="C134" s="619"/>
      <c r="D134" s="167">
        <v>5</v>
      </c>
      <c r="E134" s="167">
        <v>6</v>
      </c>
      <c r="F134" s="167">
        <v>7</v>
      </c>
      <c r="G134" s="45"/>
    </row>
    <row r="135" spans="1:9" x14ac:dyDescent="0.25">
      <c r="A135" s="322" t="s">
        <v>162</v>
      </c>
      <c r="B135" s="238">
        <v>0.26719999999999999</v>
      </c>
      <c r="C135" s="323"/>
      <c r="D135" s="149">
        <v>52769.77</v>
      </c>
      <c r="E135" s="182">
        <f t="shared" ref="E135:E137" si="4">D135*30.2%</f>
        <v>15936.470539999998</v>
      </c>
      <c r="F135" s="182">
        <f>B135*(D135+E135)</f>
        <v>18358.307472288001</v>
      </c>
      <c r="G135" s="45"/>
    </row>
    <row r="136" spans="1:9" x14ac:dyDescent="0.25">
      <c r="A136" s="322" t="s">
        <v>163</v>
      </c>
      <c r="B136" s="238">
        <v>0.26719999999999999</v>
      </c>
      <c r="C136" s="323"/>
      <c r="D136" s="149">
        <v>26384.89</v>
      </c>
      <c r="E136" s="182">
        <f t="shared" si="4"/>
        <v>7968.2367799999993</v>
      </c>
      <c r="F136" s="182">
        <f>B136*(D136+E136)</f>
        <v>9179.1554756159985</v>
      </c>
      <c r="G136" s="45"/>
    </row>
    <row r="137" spans="1:9" x14ac:dyDescent="0.25">
      <c r="A137" s="322" t="s">
        <v>142</v>
      </c>
      <c r="B137" s="238">
        <v>0.26719999999999999</v>
      </c>
      <c r="C137" s="323"/>
      <c r="D137" s="149">
        <v>52769.77</v>
      </c>
      <c r="E137" s="182">
        <f t="shared" si="4"/>
        <v>15936.470539999998</v>
      </c>
      <c r="F137" s="182">
        <f>B137*(D137+E137)</f>
        <v>18358.307472288001</v>
      </c>
      <c r="G137" s="45"/>
    </row>
    <row r="138" spans="1:9" x14ac:dyDescent="0.25">
      <c r="A138" s="152"/>
      <c r="B138" s="320"/>
      <c r="C138" s="153"/>
      <c r="D138" s="126">
        <v>0</v>
      </c>
      <c r="E138" s="126">
        <v>0</v>
      </c>
      <c r="F138" s="283">
        <f>SUM(F135:F137)</f>
        <v>45895.770420191999</v>
      </c>
      <c r="G138" s="45"/>
    </row>
    <row r="139" spans="1:9" ht="15.75" x14ac:dyDescent="0.25">
      <c r="A139" s="4"/>
      <c r="B139" s="160"/>
      <c r="C139" s="160"/>
      <c r="D139" s="160"/>
      <c r="E139" s="160"/>
      <c r="F139" s="160"/>
      <c r="G139" s="166"/>
      <c r="H139" s="7"/>
      <c r="I139" s="7"/>
    </row>
    <row r="140" spans="1:9" ht="15.75" x14ac:dyDescent="0.25">
      <c r="A140" s="4"/>
      <c r="B140" s="160"/>
      <c r="C140" s="160"/>
      <c r="D140" s="160"/>
      <c r="E140" s="160"/>
      <c r="F140" s="160"/>
      <c r="G140" s="166"/>
      <c r="H140" s="7"/>
      <c r="I140" s="7"/>
    </row>
    <row r="141" spans="1:9" ht="15.75" x14ac:dyDescent="0.25">
      <c r="A141" s="639" t="s">
        <v>12</v>
      </c>
      <c r="B141" s="639"/>
      <c r="C141" s="639"/>
      <c r="D141" s="639"/>
      <c r="E141" s="639"/>
      <c r="F141" s="639"/>
      <c r="G141" s="166"/>
      <c r="H141" s="7"/>
      <c r="I141" s="7"/>
    </row>
    <row r="142" spans="1:9" ht="15.75" x14ac:dyDescent="0.25">
      <c r="A142" s="160"/>
      <c r="B142" s="160"/>
      <c r="C142" s="160"/>
      <c r="D142" s="160"/>
      <c r="E142" s="160"/>
      <c r="F142" s="165">
        <f>F107</f>
        <v>0.26719999999999999</v>
      </c>
      <c r="G142" s="166"/>
      <c r="H142" s="7"/>
      <c r="I142" s="7"/>
    </row>
    <row r="143" spans="1:9" ht="15.75" x14ac:dyDescent="0.25">
      <c r="A143" s="749" t="s">
        <v>13</v>
      </c>
      <c r="B143" s="753" t="s">
        <v>11</v>
      </c>
      <c r="C143" s="363"/>
      <c r="D143" s="749" t="s">
        <v>14</v>
      </c>
      <c r="E143" s="749" t="s">
        <v>90</v>
      </c>
      <c r="F143" s="749" t="s">
        <v>6</v>
      </c>
      <c r="G143" s="166"/>
      <c r="H143" s="7"/>
      <c r="I143" s="7"/>
    </row>
    <row r="144" spans="1:9" ht="3.6" customHeight="1" x14ac:dyDescent="0.25">
      <c r="A144" s="749"/>
      <c r="B144" s="754"/>
      <c r="C144" s="363"/>
      <c r="D144" s="749"/>
      <c r="E144" s="749"/>
      <c r="F144" s="749"/>
      <c r="G144" s="166"/>
      <c r="H144" s="7"/>
      <c r="I144" s="7"/>
    </row>
    <row r="145" spans="1:9" ht="16.5" thickBot="1" x14ac:dyDescent="0.3">
      <c r="A145" s="363">
        <v>1</v>
      </c>
      <c r="B145" s="363">
        <v>2</v>
      </c>
      <c r="C145" s="363"/>
      <c r="D145" s="363">
        <v>3</v>
      </c>
      <c r="E145" s="363">
        <v>4</v>
      </c>
      <c r="F145" s="363" t="s">
        <v>174</v>
      </c>
      <c r="G145" s="166"/>
      <c r="H145" s="7"/>
      <c r="I145" s="7"/>
    </row>
    <row r="146" spans="1:9" ht="15.75" x14ac:dyDescent="0.25">
      <c r="A146" s="470" t="s">
        <v>17</v>
      </c>
      <c r="B146" s="363" t="str">
        <f>'инновации+добровольчество0,3664'!B170</f>
        <v>Гкал</v>
      </c>
      <c r="C146" s="363"/>
      <c r="D146" s="473">
        <f>55*F142</f>
        <v>14.696</v>
      </c>
      <c r="E146" s="440">
        <v>3520</v>
      </c>
      <c r="F146" s="77">
        <f>D146*E146+0.15</f>
        <v>51730.07</v>
      </c>
      <c r="G146" s="166"/>
      <c r="H146" s="7"/>
      <c r="I146" s="7"/>
    </row>
    <row r="147" spans="1:9" ht="15.75" x14ac:dyDescent="0.25">
      <c r="A147" s="471" t="s">
        <v>250</v>
      </c>
      <c r="B147" s="363" t="str">
        <f>'инновации+добровольчество0,3664'!B171</f>
        <v>м2</v>
      </c>
      <c r="C147" s="363"/>
      <c r="D147" s="474">
        <f>106.3*F142</f>
        <v>28.403359999999999</v>
      </c>
      <c r="E147" s="441">
        <v>63.4</v>
      </c>
      <c r="F147" s="77">
        <f t="shared" ref="F147:F151" si="5">D147*E147</f>
        <v>1800.7730239999999</v>
      </c>
      <c r="G147" s="166"/>
      <c r="H147" s="7"/>
      <c r="I147" s="7"/>
    </row>
    <row r="148" spans="1:9" ht="15.75" x14ac:dyDescent="0.25">
      <c r="A148" s="471" t="s">
        <v>251</v>
      </c>
      <c r="B148" s="363" t="str">
        <f>'инновации+добровольчество0,3664'!B172</f>
        <v>м3</v>
      </c>
      <c r="C148" s="363"/>
      <c r="D148" s="474">
        <f>3*F142</f>
        <v>0.80159999999999998</v>
      </c>
      <c r="E148" s="441">
        <v>14000</v>
      </c>
      <c r="F148" s="77">
        <f t="shared" si="5"/>
        <v>11222.4</v>
      </c>
      <c r="G148" s="166"/>
      <c r="H148" s="7"/>
      <c r="I148" s="7"/>
    </row>
    <row r="149" spans="1:9" ht="15.75" x14ac:dyDescent="0.25">
      <c r="A149" s="471" t="s">
        <v>16</v>
      </c>
      <c r="B149" s="363" t="str">
        <f>'инновации+добровольчество0,3664'!B173</f>
        <v>МВт час.</v>
      </c>
      <c r="C149" s="363"/>
      <c r="D149" s="474">
        <f>6*F142</f>
        <v>1.6032</v>
      </c>
      <c r="E149" s="441">
        <v>7600</v>
      </c>
      <c r="F149" s="77">
        <f t="shared" si="5"/>
        <v>12184.32</v>
      </c>
      <c r="G149" s="166"/>
      <c r="H149" s="7"/>
      <c r="I149" s="7"/>
    </row>
    <row r="150" spans="1:9" ht="15.75" x14ac:dyDescent="0.25">
      <c r="A150" s="471" t="s">
        <v>205</v>
      </c>
      <c r="B150" s="363" t="str">
        <f>'инновации+добровольчество0,3664'!B174</f>
        <v>договор</v>
      </c>
      <c r="C150" s="324"/>
      <c r="D150" s="474">
        <f>8*F142</f>
        <v>2.1375999999999999</v>
      </c>
      <c r="E150" s="441">
        <v>2250</v>
      </c>
      <c r="F150" s="77">
        <f t="shared" si="5"/>
        <v>4809.5999999999995</v>
      </c>
      <c r="G150" s="166"/>
      <c r="H150" s="7"/>
      <c r="I150" s="7"/>
    </row>
    <row r="151" spans="1:9" ht="16.5" thickBot="1" x14ac:dyDescent="0.3">
      <c r="A151" s="472" t="s">
        <v>252</v>
      </c>
      <c r="B151" s="363" t="str">
        <f>'инновации+добровольчество0,3664'!B175</f>
        <v>МВт час.</v>
      </c>
      <c r="C151" s="324"/>
      <c r="D151" s="475">
        <f>5*F142</f>
        <v>1.3359999999999999</v>
      </c>
      <c r="E151" s="442">
        <v>7600</v>
      </c>
      <c r="F151" s="77">
        <f t="shared" si="5"/>
        <v>10153.599999999999</v>
      </c>
      <c r="G151" s="166"/>
      <c r="H151" s="7"/>
      <c r="I151" s="7"/>
    </row>
    <row r="152" spans="1:9" ht="18.75" x14ac:dyDescent="0.25">
      <c r="A152" s="771"/>
      <c r="B152" s="771"/>
      <c r="C152" s="771"/>
      <c r="D152" s="771"/>
      <c r="E152" s="771"/>
      <c r="F152" s="288">
        <f>SUM(F146:F151)</f>
        <v>91900.763024000014</v>
      </c>
      <c r="G152" s="166"/>
      <c r="H152" s="7"/>
      <c r="I152" s="7"/>
    </row>
    <row r="153" spans="1:9" ht="18.75" x14ac:dyDescent="0.25">
      <c r="A153" s="245"/>
      <c r="B153" s="245"/>
      <c r="C153" s="245"/>
      <c r="D153" s="245"/>
      <c r="E153" s="245"/>
      <c r="F153" s="246"/>
      <c r="G153" s="247"/>
      <c r="H153" s="7"/>
      <c r="I153" s="7"/>
    </row>
    <row r="154" spans="1:9" s="7" customFormat="1" ht="25.5" x14ac:dyDescent="0.25">
      <c r="A154" s="345" t="s">
        <v>111</v>
      </c>
      <c r="B154" s="357" t="s">
        <v>112</v>
      </c>
      <c r="C154" s="243"/>
      <c r="D154" s="357" t="s">
        <v>116</v>
      </c>
      <c r="E154" s="357" t="s">
        <v>113</v>
      </c>
      <c r="F154" s="357" t="s">
        <v>114</v>
      </c>
      <c r="G154" s="244" t="s">
        <v>6</v>
      </c>
    </row>
    <row r="155" spans="1:9" s="7" customFormat="1" ht="15.75" x14ac:dyDescent="0.25">
      <c r="A155" s="322">
        <v>1</v>
      </c>
      <c r="B155" s="324">
        <v>2</v>
      </c>
      <c r="C155" s="348"/>
      <c r="D155" s="324">
        <v>3</v>
      </c>
      <c r="E155" s="324">
        <v>4</v>
      </c>
      <c r="F155" s="324">
        <v>5</v>
      </c>
      <c r="G155" s="370" t="s">
        <v>328</v>
      </c>
    </row>
    <row r="156" spans="1:9" s="7" customFormat="1" ht="15.75" x14ac:dyDescent="0.25">
      <c r="A156" s="324" t="s">
        <v>115</v>
      </c>
      <c r="B156" s="324">
        <v>1</v>
      </c>
      <c r="C156" s="324">
        <f>'инновации+добровольчество0,3664'!C161</f>
        <v>0</v>
      </c>
      <c r="D156" s="324">
        <f>'инновации+добровольчество0,3664'!D161</f>
        <v>12</v>
      </c>
      <c r="E156" s="324">
        <f>'инновации+добровольчество0,3664'!E161</f>
        <v>75</v>
      </c>
      <c r="F156" s="324">
        <v>900</v>
      </c>
      <c r="G156" s="163">
        <f>F156*F142</f>
        <v>240.48</v>
      </c>
    </row>
    <row r="157" spans="1:9" s="7" customFormat="1" ht="18.75" x14ac:dyDescent="0.25">
      <c r="A157" s="125"/>
      <c r="B157" s="125"/>
      <c r="C157" s="125"/>
      <c r="D157" s="125"/>
      <c r="E157" s="320" t="s">
        <v>88</v>
      </c>
      <c r="F157" s="126">
        <f>F156</f>
        <v>900</v>
      </c>
      <c r="G157" s="287">
        <f>G156</f>
        <v>240.48</v>
      </c>
    </row>
    <row r="158" spans="1:9" ht="15.75" x14ac:dyDescent="0.25">
      <c r="A158" s="726" t="s">
        <v>59</v>
      </c>
      <c r="B158" s="726"/>
      <c r="C158" s="726"/>
      <c r="D158" s="726"/>
      <c r="E158" s="726"/>
      <c r="F158" s="726"/>
      <c r="G158" s="166"/>
      <c r="H158" s="7"/>
      <c r="I158" s="7"/>
    </row>
    <row r="159" spans="1:9" ht="15.75" x14ac:dyDescent="0.25">
      <c r="A159" s="362" t="s">
        <v>81</v>
      </c>
      <c r="B159" s="6" t="s">
        <v>247</v>
      </c>
      <c r="C159" s="6"/>
      <c r="D159" s="6"/>
      <c r="E159" s="7"/>
      <c r="F159" s="7"/>
      <c r="G159" s="166"/>
      <c r="H159" s="7"/>
      <c r="I159" s="7"/>
    </row>
    <row r="160" spans="1:9" ht="15.75" x14ac:dyDescent="0.25">
      <c r="A160" s="7"/>
      <c r="B160" s="7"/>
      <c r="C160" s="7"/>
      <c r="D160" s="157">
        <f>F142</f>
        <v>0.26719999999999999</v>
      </c>
      <c r="E160" s="7"/>
      <c r="F160" s="7"/>
      <c r="G160" s="166"/>
      <c r="H160" s="7"/>
      <c r="I160" s="7"/>
    </row>
    <row r="161" spans="1:9" ht="15" customHeight="1" x14ac:dyDescent="0.25">
      <c r="A161" s="715" t="s">
        <v>121</v>
      </c>
      <c r="B161" s="715"/>
      <c r="C161" s="353"/>
      <c r="D161" s="715" t="s">
        <v>11</v>
      </c>
      <c r="E161" s="716" t="s">
        <v>48</v>
      </c>
      <c r="F161" s="716" t="s">
        <v>15</v>
      </c>
      <c r="G161" s="764" t="s">
        <v>6</v>
      </c>
      <c r="H161" s="7"/>
      <c r="I161" s="7"/>
    </row>
    <row r="162" spans="1:9" ht="15.75" x14ac:dyDescent="0.25">
      <c r="A162" s="715"/>
      <c r="B162" s="715"/>
      <c r="C162" s="353"/>
      <c r="D162" s="715"/>
      <c r="E162" s="717"/>
      <c r="F162" s="717"/>
      <c r="G162" s="765"/>
      <c r="H162" s="7"/>
      <c r="I162" s="7"/>
    </row>
    <row r="163" spans="1:9" ht="15.75" x14ac:dyDescent="0.25">
      <c r="A163" s="712">
        <v>1</v>
      </c>
      <c r="B163" s="714"/>
      <c r="C163" s="354"/>
      <c r="D163" s="353">
        <v>2</v>
      </c>
      <c r="E163" s="353">
        <v>3</v>
      </c>
      <c r="F163" s="353">
        <v>4</v>
      </c>
      <c r="G163" s="86" t="s">
        <v>68</v>
      </c>
      <c r="H163" s="7"/>
      <c r="I163" s="7"/>
    </row>
    <row r="164" spans="1:9" ht="15.75" x14ac:dyDescent="0.25">
      <c r="A164" s="719" t="str">
        <f>A48</f>
        <v>Суточные</v>
      </c>
      <c r="B164" s="720"/>
      <c r="C164" s="356"/>
      <c r="D164" s="353" t="str">
        <f>D48</f>
        <v>сутки</v>
      </c>
      <c r="E164" s="366">
        <f>19*4*D160</f>
        <v>20.307199999999998</v>
      </c>
      <c r="F164" s="366">
        <f>F48</f>
        <v>450</v>
      </c>
      <c r="G164" s="86">
        <f>E164*F164</f>
        <v>9138.24</v>
      </c>
      <c r="H164" s="7"/>
      <c r="I164" s="7"/>
    </row>
    <row r="165" spans="1:9" ht="15.75" x14ac:dyDescent="0.25">
      <c r="A165" s="719" t="str">
        <f>A49</f>
        <v>Проезд</v>
      </c>
      <c r="B165" s="720"/>
      <c r="C165" s="356"/>
      <c r="D165" s="353" t="str">
        <f>D49</f>
        <v xml:space="preserve">Ед. </v>
      </c>
      <c r="E165" s="366">
        <f>19*D160</f>
        <v>5.0767999999999995</v>
      </c>
      <c r="F165" s="366">
        <v>7000</v>
      </c>
      <c r="G165" s="86">
        <f t="shared" ref="G165" si="6">E165*F165</f>
        <v>35537.599999999999</v>
      </c>
      <c r="H165" s="7"/>
      <c r="I165" s="7"/>
    </row>
    <row r="166" spans="1:9" ht="15.75" x14ac:dyDescent="0.25">
      <c r="A166" s="719" t="str">
        <f>A50</f>
        <v xml:space="preserve">Проживание </v>
      </c>
      <c r="B166" s="720"/>
      <c r="C166" s="356"/>
      <c r="D166" s="353" t="str">
        <f>D50</f>
        <v>сутки</v>
      </c>
      <c r="E166" s="366">
        <f>19*3*D160</f>
        <v>15.230399999999999</v>
      </c>
      <c r="F166" s="366">
        <v>2000</v>
      </c>
      <c r="G166" s="86">
        <f>E166*F166</f>
        <v>30460.799999999999</v>
      </c>
      <c r="H166" s="7"/>
      <c r="I166" s="7"/>
    </row>
    <row r="167" spans="1:9" ht="18.75" x14ac:dyDescent="0.25">
      <c r="A167" s="721" t="s">
        <v>58</v>
      </c>
      <c r="B167" s="722"/>
      <c r="C167" s="364"/>
      <c r="D167" s="353"/>
      <c r="E167" s="82"/>
      <c r="F167" s="82"/>
      <c r="G167" s="280">
        <f>SUM(G164:G166)</f>
        <v>75136.639999999999</v>
      </c>
      <c r="H167" s="7"/>
      <c r="I167" s="7"/>
    </row>
    <row r="168" spans="1:9" ht="15.75" x14ac:dyDescent="0.25">
      <c r="A168" s="741" t="s">
        <v>36</v>
      </c>
      <c r="B168" s="741"/>
      <c r="C168" s="741"/>
      <c r="D168" s="741"/>
      <c r="E168" s="741"/>
      <c r="F168" s="741"/>
      <c r="G168" s="188"/>
      <c r="H168" s="7"/>
      <c r="I168" s="7"/>
    </row>
    <row r="169" spans="1:9" ht="16.5" thickBot="1" x14ac:dyDescent="0.3">
      <c r="A169" s="7"/>
      <c r="B169" s="7"/>
      <c r="C169" s="7"/>
      <c r="D169" s="164">
        <f>D160</f>
        <v>0.26719999999999999</v>
      </c>
      <c r="E169" s="7"/>
      <c r="F169" s="7"/>
      <c r="G169" s="166"/>
      <c r="H169" s="7"/>
      <c r="I169" s="7"/>
    </row>
    <row r="170" spans="1:9" ht="30" customHeight="1" x14ac:dyDescent="0.25">
      <c r="A170" s="774" t="s">
        <v>24</v>
      </c>
      <c r="B170" s="769" t="s">
        <v>11</v>
      </c>
      <c r="C170" s="484"/>
      <c r="D170" s="776" t="s">
        <v>48</v>
      </c>
      <c r="E170" s="776" t="s">
        <v>90</v>
      </c>
      <c r="F170" s="769" t="s">
        <v>177</v>
      </c>
      <c r="G170" s="772" t="s">
        <v>6</v>
      </c>
      <c r="H170" s="7"/>
      <c r="I170" s="7"/>
    </row>
    <row r="171" spans="1:9" ht="15.75" customHeight="1" thickBot="1" x14ac:dyDescent="0.3">
      <c r="A171" s="775"/>
      <c r="B171" s="770"/>
      <c r="C171" s="485"/>
      <c r="D171" s="777"/>
      <c r="E171" s="777"/>
      <c r="F171" s="770"/>
      <c r="G171" s="773"/>
      <c r="H171" s="7"/>
      <c r="I171" s="7"/>
    </row>
    <row r="172" spans="1:9" ht="16.5" thickBot="1" x14ac:dyDescent="0.3">
      <c r="A172" s="481">
        <v>1</v>
      </c>
      <c r="B172" s="482">
        <v>2</v>
      </c>
      <c r="C172" s="482"/>
      <c r="D172" s="482">
        <v>3</v>
      </c>
      <c r="E172" s="482">
        <v>4</v>
      </c>
      <c r="F172" s="482">
        <v>5</v>
      </c>
      <c r="G172" s="483" t="s">
        <v>69</v>
      </c>
      <c r="H172" s="7"/>
      <c r="I172" s="7"/>
    </row>
    <row r="173" spans="1:9" ht="21.75" customHeight="1" x14ac:dyDescent="0.25">
      <c r="A173" s="486" t="s">
        <v>253</v>
      </c>
      <c r="B173" s="464" t="s">
        <v>22</v>
      </c>
      <c r="C173" s="466"/>
      <c r="D173" s="479">
        <v>0</v>
      </c>
      <c r="E173" s="480">
        <v>6.5</v>
      </c>
      <c r="F173" s="464">
        <v>12</v>
      </c>
      <c r="G173" s="468">
        <f>D173*E173*F173</f>
        <v>0</v>
      </c>
      <c r="H173" s="7"/>
      <c r="I173" s="7"/>
    </row>
    <row r="174" spans="1:9" ht="15.75" x14ac:dyDescent="0.25">
      <c r="A174" s="434" t="s">
        <v>254</v>
      </c>
      <c r="B174" s="462" t="s">
        <v>22</v>
      </c>
      <c r="C174" s="465"/>
      <c r="D174" s="412">
        <f>37.5*D169</f>
        <v>10.02</v>
      </c>
      <c r="E174" s="407">
        <v>4</v>
      </c>
      <c r="F174" s="462">
        <v>12</v>
      </c>
      <c r="G174" s="86">
        <f t="shared" ref="G174:G177" si="7">D174*E174*F174</f>
        <v>480.96</v>
      </c>
      <c r="H174" s="7"/>
      <c r="I174" s="7"/>
    </row>
    <row r="175" spans="1:9" ht="15.75" x14ac:dyDescent="0.25">
      <c r="A175" s="434" t="s">
        <v>176</v>
      </c>
      <c r="B175" s="462" t="s">
        <v>22</v>
      </c>
      <c r="C175" s="465"/>
      <c r="D175" s="413">
        <f>1*D169</f>
        <v>0.26719999999999999</v>
      </c>
      <c r="E175" s="414">
        <v>2183</v>
      </c>
      <c r="F175" s="462">
        <v>12</v>
      </c>
      <c r="G175" s="86">
        <f>D175*E175*F175</f>
        <v>6999.5712000000003</v>
      </c>
      <c r="H175" s="7"/>
      <c r="I175" s="7"/>
    </row>
    <row r="176" spans="1:9" ht="15.75" x14ac:dyDescent="0.25">
      <c r="A176" s="434" t="s">
        <v>255</v>
      </c>
      <c r="B176" s="462" t="s">
        <v>22</v>
      </c>
      <c r="C176" s="465"/>
      <c r="D176" s="413">
        <f>1*D169</f>
        <v>0.26719999999999999</v>
      </c>
      <c r="E176" s="414">
        <v>16800</v>
      </c>
      <c r="F176" s="462">
        <v>12</v>
      </c>
      <c r="G176" s="86">
        <f>D176*E176*F176+1.07</f>
        <v>53868.590000000004</v>
      </c>
      <c r="H176" s="7"/>
      <c r="I176" s="7"/>
    </row>
    <row r="177" spans="1:9" ht="16.5" thickBot="1" x14ac:dyDescent="0.3">
      <c r="A177" s="434" t="s">
        <v>301</v>
      </c>
      <c r="B177" s="462" t="s">
        <v>84</v>
      </c>
      <c r="C177" s="465"/>
      <c r="D177" s="413">
        <f>1*D169</f>
        <v>0.26719999999999999</v>
      </c>
      <c r="E177" s="414">
        <v>680</v>
      </c>
      <c r="F177" s="462">
        <v>1</v>
      </c>
      <c r="G177" s="467">
        <f t="shared" si="7"/>
        <v>181.696</v>
      </c>
      <c r="H177" s="7"/>
      <c r="I177" s="7"/>
    </row>
    <row r="178" spans="1:9" ht="19.5" thickBot="1" x14ac:dyDescent="0.35">
      <c r="A178" s="737" t="s">
        <v>26</v>
      </c>
      <c r="B178" s="737"/>
      <c r="C178" s="737"/>
      <c r="D178" s="737"/>
      <c r="E178" s="737"/>
      <c r="F178" s="763"/>
      <c r="G178" s="487">
        <f>SUM(G173:G177)</f>
        <v>61530.817200000005</v>
      </c>
      <c r="H178" s="7"/>
      <c r="I178" s="7"/>
    </row>
    <row r="179" spans="1:9" ht="15.75" x14ac:dyDescent="0.25">
      <c r="A179" s="741" t="s">
        <v>55</v>
      </c>
      <c r="B179" s="741"/>
      <c r="C179" s="741"/>
      <c r="D179" s="741"/>
      <c r="E179" s="741"/>
      <c r="F179" s="741"/>
      <c r="G179" s="166"/>
      <c r="H179" s="7"/>
      <c r="I179" s="7"/>
    </row>
    <row r="180" spans="1:9" ht="15.75" x14ac:dyDescent="0.25">
      <c r="A180" s="7"/>
      <c r="B180" s="7"/>
      <c r="C180" s="7"/>
      <c r="D180" s="164">
        <f>D169</f>
        <v>0.26719999999999999</v>
      </c>
      <c r="E180" s="7"/>
      <c r="F180" s="7"/>
      <c r="G180" s="166"/>
      <c r="H180" s="7"/>
      <c r="I180" s="7"/>
    </row>
    <row r="181" spans="1:9" ht="10.15" customHeight="1" x14ac:dyDescent="0.25">
      <c r="A181" s="715" t="s">
        <v>194</v>
      </c>
      <c r="B181" s="716" t="s">
        <v>11</v>
      </c>
      <c r="C181" s="353"/>
      <c r="D181" s="715" t="s">
        <v>48</v>
      </c>
      <c r="E181" s="715" t="s">
        <v>91</v>
      </c>
      <c r="F181" s="715" t="s">
        <v>25</v>
      </c>
      <c r="G181" s="764" t="s">
        <v>6</v>
      </c>
      <c r="H181" s="7"/>
      <c r="I181" s="7"/>
    </row>
    <row r="182" spans="1:9" ht="4.1500000000000004" customHeight="1" x14ac:dyDescent="0.25">
      <c r="A182" s="715"/>
      <c r="B182" s="717"/>
      <c r="C182" s="353"/>
      <c r="D182" s="715"/>
      <c r="E182" s="715"/>
      <c r="F182" s="715"/>
      <c r="G182" s="765"/>
      <c r="H182" s="7"/>
      <c r="I182" s="7"/>
    </row>
    <row r="183" spans="1:9" ht="15.75" x14ac:dyDescent="0.25">
      <c r="A183" s="353">
        <v>1</v>
      </c>
      <c r="B183" s="353">
        <v>2</v>
      </c>
      <c r="C183" s="353"/>
      <c r="D183" s="353">
        <v>3</v>
      </c>
      <c r="E183" s="353">
        <v>4</v>
      </c>
      <c r="F183" s="353">
        <v>5</v>
      </c>
      <c r="G183" s="81" t="s">
        <v>70</v>
      </c>
      <c r="H183" s="7"/>
      <c r="I183" s="7"/>
    </row>
    <row r="184" spans="1:9" ht="15.75" hidden="1" x14ac:dyDescent="0.25">
      <c r="A184" s="76" t="str">
        <f>'инновации+добровольчество0,3664'!A202</f>
        <v>Проезд к месту учебы</v>
      </c>
      <c r="B184" s="353" t="s">
        <v>122</v>
      </c>
      <c r="C184" s="353"/>
      <c r="D184" s="353"/>
      <c r="E184" s="353"/>
      <c r="F184" s="353"/>
      <c r="G184" s="81"/>
      <c r="H184" s="7"/>
      <c r="I184" s="7"/>
    </row>
    <row r="185" spans="1:9" ht="15.75" x14ac:dyDescent="0.25">
      <c r="A185" s="73" t="s">
        <v>302</v>
      </c>
      <c r="B185" s="353" t="s">
        <v>22</v>
      </c>
      <c r="C185" s="353"/>
      <c r="D185" s="353">
        <f>1*D180</f>
        <v>0.26719999999999999</v>
      </c>
      <c r="E185" s="353">
        <v>55000</v>
      </c>
      <c r="F185" s="353">
        <v>1</v>
      </c>
      <c r="G185" s="81">
        <f>D185*E185*F185</f>
        <v>14696</v>
      </c>
      <c r="H185" s="7"/>
      <c r="I185" s="7"/>
    </row>
    <row r="186" spans="1:9" ht="18.75" x14ac:dyDescent="0.25">
      <c r="A186" s="763" t="s">
        <v>56</v>
      </c>
      <c r="B186" s="766"/>
      <c r="C186" s="766"/>
      <c r="D186" s="766"/>
      <c r="E186" s="766"/>
      <c r="F186" s="767"/>
      <c r="G186" s="278">
        <f>SUM(G184:G185)</f>
        <v>14696</v>
      </c>
      <c r="H186" s="7"/>
      <c r="I186" s="7"/>
    </row>
    <row r="187" spans="1:9" ht="15.75" x14ac:dyDescent="0.25">
      <c r="A187" s="768" t="s">
        <v>19</v>
      </c>
      <c r="B187" s="768"/>
      <c r="C187" s="768"/>
      <c r="D187" s="768"/>
      <c r="E187" s="768"/>
      <c r="F187" s="768"/>
      <c r="G187" s="166"/>
      <c r="H187" s="7"/>
      <c r="I187" s="7"/>
    </row>
    <row r="188" spans="1:9" ht="15.75" x14ac:dyDescent="0.25">
      <c r="A188" s="7"/>
      <c r="B188" s="7"/>
      <c r="C188" s="7"/>
      <c r="D188" s="164">
        <f>D180</f>
        <v>0.26719999999999999</v>
      </c>
      <c r="E188" s="7"/>
      <c r="F188" s="7"/>
      <c r="G188" s="166"/>
      <c r="H188" s="7"/>
      <c r="I188" s="7"/>
    </row>
    <row r="189" spans="1:9" ht="3.6" customHeight="1" x14ac:dyDescent="0.25">
      <c r="A189" s="715" t="s">
        <v>21</v>
      </c>
      <c r="B189" s="716" t="s">
        <v>11</v>
      </c>
      <c r="C189" s="353"/>
      <c r="D189" s="715" t="s">
        <v>14</v>
      </c>
      <c r="E189" s="715" t="s">
        <v>90</v>
      </c>
      <c r="F189" s="715" t="s">
        <v>6</v>
      </c>
      <c r="G189" s="166"/>
      <c r="H189" s="7"/>
      <c r="I189" s="7"/>
    </row>
    <row r="190" spans="1:9" ht="24" customHeight="1" x14ac:dyDescent="0.25">
      <c r="A190" s="715"/>
      <c r="B190" s="717"/>
      <c r="C190" s="353"/>
      <c r="D190" s="715"/>
      <c r="E190" s="715"/>
      <c r="F190" s="715"/>
      <c r="G190" s="166"/>
      <c r="H190" s="7"/>
      <c r="I190" s="7"/>
    </row>
    <row r="191" spans="1:9" ht="16.5" thickBot="1" x14ac:dyDescent="0.3">
      <c r="A191" s="353">
        <v>1</v>
      </c>
      <c r="B191" s="353">
        <v>2</v>
      </c>
      <c r="C191" s="353"/>
      <c r="D191" s="353">
        <v>3</v>
      </c>
      <c r="E191" s="353">
        <v>4</v>
      </c>
      <c r="F191" s="353" t="s">
        <v>306</v>
      </c>
      <c r="G191" s="166"/>
      <c r="H191" s="7"/>
      <c r="I191" s="7"/>
    </row>
    <row r="192" spans="1:9" ht="18.75" x14ac:dyDescent="0.25">
      <c r="A192" s="820" t="s">
        <v>303</v>
      </c>
      <c r="B192" s="379" t="s">
        <v>22</v>
      </c>
      <c r="C192" s="379"/>
      <c r="D192" s="488">
        <f>12*D188</f>
        <v>3.2063999999999999</v>
      </c>
      <c r="E192" s="489">
        <v>2000</v>
      </c>
      <c r="F192" s="445">
        <f>D192*E192</f>
        <v>6412.8</v>
      </c>
      <c r="G192" s="166"/>
      <c r="H192" s="7"/>
      <c r="I192" s="7"/>
    </row>
    <row r="193" spans="1:9" ht="18.75" x14ac:dyDescent="0.25">
      <c r="A193" s="821" t="s">
        <v>181</v>
      </c>
      <c r="B193" s="353" t="str">
        <f>'инновации+добровольчество0,3664'!B213</f>
        <v>договор</v>
      </c>
      <c r="C193" s="353"/>
      <c r="D193" s="156">
        <f>2*D188</f>
        <v>0.53439999999999999</v>
      </c>
      <c r="E193" s="417">
        <v>39000</v>
      </c>
      <c r="F193" s="445">
        <f>D193*E193</f>
        <v>20841.599999999999</v>
      </c>
      <c r="G193" s="166"/>
      <c r="H193" s="7"/>
      <c r="I193" s="7"/>
    </row>
    <row r="194" spans="1:9" ht="18.75" x14ac:dyDescent="0.25">
      <c r="A194" s="821" t="s">
        <v>202</v>
      </c>
      <c r="B194" s="353" t="str">
        <f>'инновации+добровольчество0,3664'!B214</f>
        <v>договор</v>
      </c>
      <c r="C194" s="353"/>
      <c r="D194" s="156">
        <f>D188</f>
        <v>0.26719999999999999</v>
      </c>
      <c r="E194" s="417">
        <v>6602.4</v>
      </c>
      <c r="F194" s="445">
        <f t="shared" ref="F194:F213" si="8">D194*E194</f>
        <v>1764.1612799999998</v>
      </c>
      <c r="G194" s="166"/>
      <c r="H194" s="7"/>
      <c r="I194" s="7"/>
    </row>
    <row r="195" spans="1:9" ht="18.75" x14ac:dyDescent="0.25">
      <c r="A195" s="821" t="s">
        <v>304</v>
      </c>
      <c r="B195" s="353" t="str">
        <f>'инновации+добровольчество0,3664'!B215</f>
        <v>договор</v>
      </c>
      <c r="C195" s="353"/>
      <c r="D195" s="156">
        <f>12*D188</f>
        <v>3.2063999999999999</v>
      </c>
      <c r="E195" s="417">
        <v>3000</v>
      </c>
      <c r="F195" s="445">
        <f t="shared" si="8"/>
        <v>9619.1999999999989</v>
      </c>
      <c r="G195" s="166"/>
      <c r="H195" s="7"/>
      <c r="I195" s="7"/>
    </row>
    <row r="196" spans="1:9" ht="37.5" x14ac:dyDescent="0.25">
      <c r="A196" s="821" t="s">
        <v>108</v>
      </c>
      <c r="B196" s="353" t="str">
        <f>'инновации+добровольчество0,3664'!B216</f>
        <v>договор</v>
      </c>
      <c r="C196" s="353"/>
      <c r="D196" s="156">
        <f>D188</f>
        <v>0.26719999999999999</v>
      </c>
      <c r="E196" s="417">
        <v>70000</v>
      </c>
      <c r="F196" s="445">
        <f t="shared" si="8"/>
        <v>18704</v>
      </c>
      <c r="G196" s="166"/>
      <c r="H196" s="7"/>
      <c r="I196" s="7"/>
    </row>
    <row r="197" spans="1:9" ht="18.75" x14ac:dyDescent="0.25">
      <c r="A197" s="821" t="s">
        <v>209</v>
      </c>
      <c r="B197" s="353" t="str">
        <f>'инновации+добровольчество0,3664'!B217</f>
        <v>договор</v>
      </c>
      <c r="C197" s="353"/>
      <c r="D197" s="156">
        <f>210*D188</f>
        <v>56.112000000000002</v>
      </c>
      <c r="E197" s="417">
        <v>217.3</v>
      </c>
      <c r="F197" s="445">
        <f t="shared" si="8"/>
        <v>12193.137600000002</v>
      </c>
      <c r="G197" s="166"/>
      <c r="H197" s="7"/>
      <c r="I197" s="7"/>
    </row>
    <row r="198" spans="1:9" ht="18.75" x14ac:dyDescent="0.25">
      <c r="A198" s="821" t="s">
        <v>257</v>
      </c>
      <c r="B198" s="353" t="str">
        <f>'инновации+добровольчество0,3664'!B218</f>
        <v>договор</v>
      </c>
      <c r="C198" s="353"/>
      <c r="D198" s="416">
        <f>12*D188</f>
        <v>3.2063999999999999</v>
      </c>
      <c r="E198" s="178">
        <v>1000</v>
      </c>
      <c r="F198" s="445">
        <f t="shared" si="8"/>
        <v>3206.4</v>
      </c>
      <c r="G198" s="166"/>
      <c r="H198" s="7"/>
      <c r="I198" s="7"/>
    </row>
    <row r="199" spans="1:9" ht="19.5" thickBot="1" x14ac:dyDescent="0.3">
      <c r="A199" s="822" t="s">
        <v>305</v>
      </c>
      <c r="B199" s="353" t="str">
        <f>'инновации+добровольчество0,3664'!B219</f>
        <v>договор</v>
      </c>
      <c r="C199" s="353"/>
      <c r="D199" s="443">
        <f>10*D188</f>
        <v>2.6719999999999997</v>
      </c>
      <c r="E199" s="444">
        <v>61.46</v>
      </c>
      <c r="F199" s="445">
        <f t="shared" si="8"/>
        <v>164.22111999999998</v>
      </c>
      <c r="G199" s="166"/>
      <c r="H199" s="7"/>
      <c r="I199" s="7"/>
    </row>
    <row r="200" spans="1:9" ht="18.75" x14ac:dyDescent="0.25">
      <c r="A200" s="824" t="s">
        <v>329</v>
      </c>
      <c r="B200" s="515" t="str">
        <f>'инновации+добровольчество0,3664'!B221</f>
        <v>договор</v>
      </c>
      <c r="C200" s="515"/>
      <c r="D200" s="443">
        <f>2*D188</f>
        <v>0.53439999999999999</v>
      </c>
      <c r="E200" s="828">
        <v>5000</v>
      </c>
      <c r="F200" s="516">
        <f t="shared" si="8"/>
        <v>2672</v>
      </c>
      <c r="G200" s="166"/>
      <c r="H200" s="7"/>
      <c r="I200" s="7"/>
    </row>
    <row r="201" spans="1:9" ht="18.75" x14ac:dyDescent="0.25">
      <c r="A201" s="825" t="s">
        <v>195</v>
      </c>
      <c r="B201" s="515" t="str">
        <f>'инновации+добровольчество0,3664'!B222</f>
        <v>договор</v>
      </c>
      <c r="C201" s="515"/>
      <c r="D201" s="443">
        <f>1*D188</f>
        <v>0.26719999999999999</v>
      </c>
      <c r="E201" s="817">
        <v>850</v>
      </c>
      <c r="F201" s="516">
        <f t="shared" si="8"/>
        <v>227.12</v>
      </c>
      <c r="G201" s="166"/>
      <c r="H201" s="7"/>
      <c r="I201" s="7"/>
    </row>
    <row r="202" spans="1:9" ht="18.75" x14ac:dyDescent="0.25">
      <c r="A202" s="825" t="s">
        <v>444</v>
      </c>
      <c r="B202" s="515" t="str">
        <f>'инновации+добровольчество0,3664'!B223</f>
        <v>договор</v>
      </c>
      <c r="C202" s="515"/>
      <c r="D202" s="443">
        <f>1*D188</f>
        <v>0.26719999999999999</v>
      </c>
      <c r="E202" s="817">
        <v>16800</v>
      </c>
      <c r="F202" s="516">
        <f t="shared" si="8"/>
        <v>4488.96</v>
      </c>
      <c r="G202" s="166"/>
      <c r="H202" s="7"/>
      <c r="I202" s="7"/>
    </row>
    <row r="203" spans="1:9" ht="18.75" x14ac:dyDescent="0.25">
      <c r="A203" s="825" t="s">
        <v>445</v>
      </c>
      <c r="B203" s="515" t="str">
        <f>'инновации+добровольчество0,3664'!B224</f>
        <v>договор</v>
      </c>
      <c r="C203" s="515"/>
      <c r="D203" s="443">
        <f>1*D188</f>
        <v>0.26719999999999999</v>
      </c>
      <c r="E203" s="817">
        <v>6600</v>
      </c>
      <c r="F203" s="516">
        <f t="shared" si="8"/>
        <v>1763.52</v>
      </c>
      <c r="G203" s="166"/>
      <c r="H203" s="7"/>
      <c r="I203" s="7"/>
    </row>
    <row r="204" spans="1:9" ht="18.75" x14ac:dyDescent="0.25">
      <c r="A204" s="825" t="s">
        <v>330</v>
      </c>
      <c r="B204" s="515" t="str">
        <f>'инновации+добровольчество0,3664'!B225</f>
        <v>договор</v>
      </c>
      <c r="C204" s="515"/>
      <c r="D204" s="443">
        <f>1*D188</f>
        <v>0.26719999999999999</v>
      </c>
      <c r="E204" s="817">
        <v>6600</v>
      </c>
      <c r="F204" s="516">
        <f t="shared" si="8"/>
        <v>1763.52</v>
      </c>
      <c r="G204" s="166"/>
      <c r="H204" s="7"/>
      <c r="I204" s="7"/>
    </row>
    <row r="205" spans="1:9" ht="18.75" x14ac:dyDescent="0.25">
      <c r="A205" s="825" t="s">
        <v>307</v>
      </c>
      <c r="B205" s="353" t="str">
        <f>'инновации+добровольчество0,3664'!B221</f>
        <v>договор</v>
      </c>
      <c r="C205" s="353"/>
      <c r="D205" s="443">
        <f>420*D188</f>
        <v>112.224</v>
      </c>
      <c r="E205" s="817">
        <v>85</v>
      </c>
      <c r="F205" s="469">
        <f t="shared" si="8"/>
        <v>9539.0400000000009</v>
      </c>
      <c r="G205" s="166"/>
      <c r="H205" s="7"/>
      <c r="I205" s="7"/>
    </row>
    <row r="206" spans="1:9" ht="18.75" x14ac:dyDescent="0.25">
      <c r="A206" s="825" t="s">
        <v>200</v>
      </c>
      <c r="B206" s="353" t="str">
        <f>'инновации+добровольчество0,3664'!B222</f>
        <v>договор</v>
      </c>
      <c r="C206" s="353"/>
      <c r="D206" s="443">
        <f>12*D188</f>
        <v>3.2063999999999999</v>
      </c>
      <c r="E206" s="817">
        <v>8000</v>
      </c>
      <c r="F206" s="380">
        <f t="shared" si="8"/>
        <v>25651.200000000001</v>
      </c>
      <c r="G206" s="166"/>
      <c r="H206" s="7"/>
      <c r="I206" s="7"/>
    </row>
    <row r="207" spans="1:9" ht="37.5" x14ac:dyDescent="0.25">
      <c r="A207" s="825" t="s">
        <v>201</v>
      </c>
      <c r="B207" s="353" t="str">
        <f>'инновации+добровольчество0,3664'!B223</f>
        <v>договор</v>
      </c>
      <c r="C207" s="353"/>
      <c r="D207" s="443">
        <f>12*D188</f>
        <v>3.2063999999999999</v>
      </c>
      <c r="E207" s="817">
        <v>5000</v>
      </c>
      <c r="F207" s="366">
        <f t="shared" si="8"/>
        <v>16032</v>
      </c>
      <c r="G207" s="166"/>
      <c r="H207" s="7"/>
      <c r="I207" s="7"/>
    </row>
    <row r="208" spans="1:9" ht="18.75" x14ac:dyDescent="0.25">
      <c r="A208" s="825" t="s">
        <v>258</v>
      </c>
      <c r="B208" s="353" t="str">
        <f>'инновации+добровольчество0,3664'!B224</f>
        <v>договор</v>
      </c>
      <c r="C208" s="353"/>
      <c r="D208" s="443">
        <f>4*D188</f>
        <v>1.0688</v>
      </c>
      <c r="E208" s="817">
        <v>3800</v>
      </c>
      <c r="F208" s="366">
        <f t="shared" si="8"/>
        <v>4061.44</v>
      </c>
      <c r="G208" s="166"/>
      <c r="H208" s="7"/>
      <c r="I208" s="7"/>
    </row>
    <row r="209" spans="1:9" ht="18.75" x14ac:dyDescent="0.25">
      <c r="A209" s="826" t="s">
        <v>203</v>
      </c>
      <c r="B209" s="353" t="str">
        <f>'инновации+добровольчество0,3664'!B225</f>
        <v>договор</v>
      </c>
      <c r="C209" s="353"/>
      <c r="D209" s="443">
        <f>1*D188</f>
        <v>0.26719999999999999</v>
      </c>
      <c r="E209" s="817">
        <v>5500</v>
      </c>
      <c r="F209" s="366">
        <f t="shared" si="8"/>
        <v>1469.6</v>
      </c>
      <c r="G209" s="166"/>
      <c r="H209" s="7"/>
      <c r="I209" s="7"/>
    </row>
    <row r="210" spans="1:9" ht="37.5" x14ac:dyDescent="0.25">
      <c r="A210" s="825" t="s">
        <v>259</v>
      </c>
      <c r="B210" s="353" t="str">
        <f>'инновации+добровольчество0,3664'!B226</f>
        <v>договор</v>
      </c>
      <c r="C210" s="353"/>
      <c r="D210" s="443">
        <f>1*D188</f>
        <v>0.26719999999999999</v>
      </c>
      <c r="E210" s="829">
        <v>15765</v>
      </c>
      <c r="F210" s="366">
        <f t="shared" si="8"/>
        <v>4212.4079999999994</v>
      </c>
      <c r="G210" s="166"/>
      <c r="H210" s="7"/>
      <c r="I210" s="7"/>
    </row>
    <row r="211" spans="1:9" ht="18.75" x14ac:dyDescent="0.25">
      <c r="A211" s="825" t="s">
        <v>260</v>
      </c>
      <c r="B211" s="353" t="str">
        <f>'инновации+добровольчество0,3664'!B227</f>
        <v>договор</v>
      </c>
      <c r="C211" s="353"/>
      <c r="D211" s="443">
        <f>1*D188</f>
        <v>0.26719999999999999</v>
      </c>
      <c r="E211" s="829">
        <v>14000</v>
      </c>
      <c r="F211" s="366">
        <f t="shared" si="8"/>
        <v>3740.7999999999997</v>
      </c>
      <c r="G211" s="166"/>
      <c r="H211" s="7"/>
      <c r="I211" s="7"/>
    </row>
    <row r="212" spans="1:9" ht="18.75" x14ac:dyDescent="0.25">
      <c r="A212" s="825" t="s">
        <v>308</v>
      </c>
      <c r="B212" s="353" t="str">
        <f>'инновации+добровольчество0,3664'!B228</f>
        <v>договор</v>
      </c>
      <c r="C212" s="353"/>
      <c r="D212" s="443">
        <f>2*D188</f>
        <v>0.53439999999999999</v>
      </c>
      <c r="E212" s="829">
        <v>8267.5</v>
      </c>
      <c r="F212" s="366">
        <f t="shared" si="8"/>
        <v>4418.152</v>
      </c>
      <c r="G212" s="166"/>
      <c r="H212" s="7"/>
      <c r="I212" s="7"/>
    </row>
    <row r="213" spans="1:9" ht="19.5" thickBot="1" x14ac:dyDescent="0.3">
      <c r="A213" s="827" t="s">
        <v>331</v>
      </c>
      <c r="B213" s="353" t="str">
        <f>'инновации+добровольчество0,3664'!B229</f>
        <v>договор</v>
      </c>
      <c r="C213" s="353"/>
      <c r="D213" s="443">
        <f>5*D188</f>
        <v>1.3359999999999999</v>
      </c>
      <c r="E213" s="830">
        <v>90</v>
      </c>
      <c r="F213" s="366">
        <f t="shared" si="8"/>
        <v>120.23999999999998</v>
      </c>
      <c r="G213" s="166"/>
      <c r="H213" s="7"/>
      <c r="I213" s="7"/>
    </row>
    <row r="214" spans="1:9" ht="18.75" x14ac:dyDescent="0.25">
      <c r="A214" s="738" t="s">
        <v>23</v>
      </c>
      <c r="B214" s="739"/>
      <c r="C214" s="739"/>
      <c r="D214" s="739"/>
      <c r="E214" s="740"/>
      <c r="F214" s="291">
        <f>SUM(F192:F213)</f>
        <v>153065.51999999999</v>
      </c>
      <c r="G214" s="166"/>
      <c r="H214" s="7"/>
      <c r="I214" s="7"/>
    </row>
    <row r="215" spans="1:9" ht="15.75" x14ac:dyDescent="0.25">
      <c r="A215" s="731"/>
      <c r="B215" s="732"/>
      <c r="C215" s="732"/>
      <c r="D215" s="732"/>
      <c r="E215" s="732"/>
      <c r="F215" s="733"/>
      <c r="G215" s="166"/>
      <c r="H215" s="7"/>
      <c r="I215" s="7"/>
    </row>
    <row r="216" spans="1:9" ht="15.75" x14ac:dyDescent="0.25">
      <c r="A216" s="734">
        <f>D188</f>
        <v>0.26719999999999999</v>
      </c>
      <c r="B216" s="735"/>
      <c r="C216" s="735"/>
      <c r="D216" s="735"/>
      <c r="E216" s="735"/>
      <c r="F216" s="736"/>
      <c r="G216" s="166"/>
      <c r="H216" s="7"/>
      <c r="I216" s="7"/>
    </row>
    <row r="217" spans="1:9" ht="15.75" x14ac:dyDescent="0.25">
      <c r="A217" s="576" t="s">
        <v>30</v>
      </c>
      <c r="B217" s="596" t="s">
        <v>11</v>
      </c>
      <c r="C217" s="334"/>
      <c r="D217" s="576" t="s">
        <v>14</v>
      </c>
      <c r="E217" s="576" t="s">
        <v>15</v>
      </c>
      <c r="F217" s="576" t="s">
        <v>6</v>
      </c>
      <c r="G217" s="166"/>
      <c r="H217" s="7"/>
      <c r="I217" s="7"/>
    </row>
    <row r="218" spans="1:9" ht="3" customHeight="1" x14ac:dyDescent="0.25">
      <c r="A218" s="576"/>
      <c r="B218" s="597"/>
      <c r="C218" s="334"/>
      <c r="D218" s="576"/>
      <c r="E218" s="576"/>
      <c r="F218" s="576"/>
      <c r="G218" s="166"/>
      <c r="H218" s="7"/>
      <c r="I218" s="7"/>
    </row>
    <row r="219" spans="1:9" ht="15.75" x14ac:dyDescent="0.25">
      <c r="A219" s="334">
        <v>1</v>
      </c>
      <c r="B219" s="334">
        <v>2</v>
      </c>
      <c r="C219" s="334"/>
      <c r="D219" s="334">
        <v>3</v>
      </c>
      <c r="E219" s="334">
        <v>7</v>
      </c>
      <c r="F219" s="334" t="s">
        <v>175</v>
      </c>
      <c r="G219" s="166"/>
      <c r="H219" s="7"/>
      <c r="I219" s="7"/>
    </row>
    <row r="220" spans="1:9" ht="17.25" thickBot="1" x14ac:dyDescent="0.3">
      <c r="A220" s="446" t="s">
        <v>332</v>
      </c>
      <c r="B220" s="372" t="s">
        <v>309</v>
      </c>
      <c r="C220" s="372"/>
      <c r="D220" s="463">
        <f>2*A216</f>
        <v>0.53439999999999999</v>
      </c>
      <c r="E220" s="449">
        <v>5000</v>
      </c>
      <c r="F220" s="374">
        <f t="shared" ref="F220:F221" si="9">D220*E220</f>
        <v>2672</v>
      </c>
      <c r="G220" s="166"/>
      <c r="H220" s="7"/>
      <c r="I220" s="7"/>
    </row>
    <row r="221" spans="1:9" ht="17.25" thickBot="1" x14ac:dyDescent="0.3">
      <c r="A221" s="490" t="s">
        <v>333</v>
      </c>
      <c r="B221" s="372" t="s">
        <v>309</v>
      </c>
      <c r="C221" s="372"/>
      <c r="D221" s="463">
        <f>3*A216</f>
        <v>0.80159999999999998</v>
      </c>
      <c r="E221" s="449">
        <v>20000</v>
      </c>
      <c r="F221" s="374">
        <f t="shared" si="9"/>
        <v>16032</v>
      </c>
      <c r="G221" s="166"/>
      <c r="H221" s="7"/>
      <c r="I221" s="7"/>
    </row>
    <row r="222" spans="1:9" ht="16.5" x14ac:dyDescent="0.25">
      <c r="A222" s="420" t="s">
        <v>261</v>
      </c>
      <c r="B222" s="83" t="s">
        <v>84</v>
      </c>
      <c r="C222" s="334"/>
      <c r="D222" s="448">
        <f>7*A216</f>
        <v>1.8704000000000001</v>
      </c>
      <c r="E222" s="424">
        <v>17285.71</v>
      </c>
      <c r="F222" s="337">
        <f>D222*E222+0.01</f>
        <v>32331.201983999999</v>
      </c>
      <c r="G222" s="166"/>
      <c r="H222" s="7"/>
      <c r="I222" s="7"/>
    </row>
    <row r="223" spans="1:9" ht="16.5" x14ac:dyDescent="0.25">
      <c r="A223" s="420" t="s">
        <v>262</v>
      </c>
      <c r="B223" s="83" t="s">
        <v>84</v>
      </c>
      <c r="C223" s="334"/>
      <c r="D223" s="448">
        <f>5*A216</f>
        <v>1.3359999999999999</v>
      </c>
      <c r="E223" s="424">
        <v>1500</v>
      </c>
      <c r="F223" s="337">
        <f>D223*E223</f>
        <v>2003.9999999999998</v>
      </c>
      <c r="G223" s="166"/>
      <c r="H223" s="7"/>
      <c r="I223" s="7"/>
    </row>
    <row r="224" spans="1:9" ht="16.5" x14ac:dyDescent="0.25">
      <c r="A224" s="420" t="s">
        <v>263</v>
      </c>
      <c r="B224" s="83" t="s">
        <v>84</v>
      </c>
      <c r="C224" s="334"/>
      <c r="D224" s="448">
        <f>5*A216</f>
        <v>1.3359999999999999</v>
      </c>
      <c r="E224" s="424">
        <v>4500</v>
      </c>
      <c r="F224" s="337">
        <f t="shared" ref="F224:F292" si="10">D224*E224</f>
        <v>6011.9999999999991</v>
      </c>
      <c r="G224" s="166"/>
      <c r="H224" s="7"/>
      <c r="I224" s="7"/>
    </row>
    <row r="225" spans="1:9" ht="16.5" x14ac:dyDescent="0.25">
      <c r="A225" s="420" t="s">
        <v>264</v>
      </c>
      <c r="B225" s="83" t="s">
        <v>84</v>
      </c>
      <c r="C225" s="334"/>
      <c r="D225" s="448">
        <f>2*A216</f>
        <v>0.53439999999999999</v>
      </c>
      <c r="E225" s="424">
        <v>13000</v>
      </c>
      <c r="F225" s="337">
        <f t="shared" ref="F225" si="11">D225*E225</f>
        <v>6947.2</v>
      </c>
      <c r="G225" s="166"/>
      <c r="H225" s="7"/>
      <c r="I225" s="7"/>
    </row>
    <row r="226" spans="1:9" ht="16.5" x14ac:dyDescent="0.25">
      <c r="A226" s="421" t="s">
        <v>265</v>
      </c>
      <c r="B226" s="83" t="s">
        <v>84</v>
      </c>
      <c r="C226" s="334"/>
      <c r="D226" s="448">
        <f>7*A216</f>
        <v>1.8704000000000001</v>
      </c>
      <c r="E226" s="425">
        <v>1000</v>
      </c>
      <c r="F226" s="337">
        <f t="shared" si="10"/>
        <v>1870.4</v>
      </c>
      <c r="G226" s="166"/>
      <c r="H226" s="7"/>
      <c r="I226" s="7"/>
    </row>
    <row r="227" spans="1:9" ht="16.5" x14ac:dyDescent="0.25">
      <c r="A227" s="421" t="s">
        <v>266</v>
      </c>
      <c r="B227" s="83" t="s">
        <v>84</v>
      </c>
      <c r="C227" s="334"/>
      <c r="D227" s="448">
        <f>5*A216</f>
        <v>1.3359999999999999</v>
      </c>
      <c r="E227" s="425">
        <v>2100</v>
      </c>
      <c r="F227" s="337">
        <f t="shared" si="10"/>
        <v>2805.6</v>
      </c>
      <c r="G227" s="166"/>
      <c r="H227" s="7"/>
      <c r="I227" s="7"/>
    </row>
    <row r="228" spans="1:9" ht="16.5" x14ac:dyDescent="0.25">
      <c r="A228" s="420" t="s">
        <v>267</v>
      </c>
      <c r="B228" s="83" t="s">
        <v>84</v>
      </c>
      <c r="C228" s="334"/>
      <c r="D228" s="448">
        <f>4*A216</f>
        <v>1.0688</v>
      </c>
      <c r="E228" s="424">
        <v>500</v>
      </c>
      <c r="F228" s="337">
        <f t="shared" si="10"/>
        <v>534.4</v>
      </c>
      <c r="G228" s="166"/>
      <c r="H228" s="7"/>
      <c r="I228" s="7"/>
    </row>
    <row r="229" spans="1:9" ht="16.5" x14ac:dyDescent="0.25">
      <c r="A229" s="420" t="s">
        <v>268</v>
      </c>
      <c r="B229" s="83" t="s">
        <v>84</v>
      </c>
      <c r="C229" s="334"/>
      <c r="D229" s="448">
        <f>100*A216</f>
        <v>26.72</v>
      </c>
      <c r="E229" s="424">
        <v>100</v>
      </c>
      <c r="F229" s="337">
        <f t="shared" si="10"/>
        <v>2672</v>
      </c>
      <c r="G229" s="166"/>
      <c r="H229" s="7"/>
      <c r="I229" s="7"/>
    </row>
    <row r="230" spans="1:9" ht="16.5" x14ac:dyDescent="0.25">
      <c r="A230" s="420" t="s">
        <v>207</v>
      </c>
      <c r="B230" s="83" t="s">
        <v>84</v>
      </c>
      <c r="C230" s="334"/>
      <c r="D230" s="448">
        <f>15*A216</f>
        <v>4.008</v>
      </c>
      <c r="E230" s="424">
        <v>250</v>
      </c>
      <c r="F230" s="337">
        <f t="shared" si="10"/>
        <v>1002</v>
      </c>
      <c r="G230" s="166"/>
      <c r="H230" s="7"/>
      <c r="I230" s="7"/>
    </row>
    <row r="231" spans="1:9" ht="16.5" x14ac:dyDescent="0.25">
      <c r="A231" s="420" t="s">
        <v>206</v>
      </c>
      <c r="B231" s="83" t="s">
        <v>84</v>
      </c>
      <c r="C231" s="334"/>
      <c r="D231" s="448">
        <f>100*A216</f>
        <v>26.72</v>
      </c>
      <c r="E231" s="424">
        <v>25</v>
      </c>
      <c r="F231" s="337">
        <f t="shared" si="10"/>
        <v>668</v>
      </c>
      <c r="G231" s="166"/>
      <c r="H231" s="7"/>
      <c r="I231" s="7"/>
    </row>
    <row r="232" spans="1:9" ht="16.5" x14ac:dyDescent="0.25">
      <c r="A232" s="420" t="s">
        <v>269</v>
      </c>
      <c r="B232" s="83" t="s">
        <v>84</v>
      </c>
      <c r="C232" s="334"/>
      <c r="D232" s="448">
        <f>40*A216</f>
        <v>10.687999999999999</v>
      </c>
      <c r="E232" s="424">
        <v>40</v>
      </c>
      <c r="F232" s="337">
        <f t="shared" si="10"/>
        <v>427.52</v>
      </c>
      <c r="G232" s="166"/>
      <c r="H232" s="7"/>
      <c r="I232" s="7"/>
    </row>
    <row r="233" spans="1:9" ht="16.5" x14ac:dyDescent="0.25">
      <c r="A233" s="420" t="s">
        <v>270</v>
      </c>
      <c r="B233" s="83" t="s">
        <v>84</v>
      </c>
      <c r="C233" s="334"/>
      <c r="D233" s="448">
        <f>20*A216</f>
        <v>5.3439999999999994</v>
      </c>
      <c r="E233" s="424">
        <v>1000</v>
      </c>
      <c r="F233" s="337">
        <f t="shared" si="10"/>
        <v>5343.9999999999991</v>
      </c>
      <c r="G233" s="166"/>
      <c r="H233" s="7"/>
      <c r="I233" s="7"/>
    </row>
    <row r="234" spans="1:9" ht="16.5" x14ac:dyDescent="0.25">
      <c r="A234" s="421" t="s">
        <v>271</v>
      </c>
      <c r="B234" s="83" t="s">
        <v>84</v>
      </c>
      <c r="C234" s="334"/>
      <c r="D234" s="448">
        <f>30*A216</f>
        <v>8.016</v>
      </c>
      <c r="E234" s="424">
        <v>1300</v>
      </c>
      <c r="F234" s="337">
        <f t="shared" ref="F234:F235" si="12">D234*E234</f>
        <v>10420.799999999999</v>
      </c>
      <c r="G234" s="166"/>
      <c r="H234" s="7"/>
      <c r="I234" s="7"/>
    </row>
    <row r="235" spans="1:9" ht="16.5" x14ac:dyDescent="0.25">
      <c r="A235" s="421" t="s">
        <v>275</v>
      </c>
      <c r="B235" s="83" t="s">
        <v>84</v>
      </c>
      <c r="C235" s="334"/>
      <c r="D235" s="448">
        <f>A216*20</f>
        <v>5.3439999999999994</v>
      </c>
      <c r="E235" s="424">
        <v>300</v>
      </c>
      <c r="F235" s="337">
        <f t="shared" si="12"/>
        <v>1603.1999999999998</v>
      </c>
      <c r="G235" s="166"/>
      <c r="H235" s="7"/>
      <c r="I235" s="7"/>
    </row>
    <row r="236" spans="1:9" ht="16.5" x14ac:dyDescent="0.25">
      <c r="A236" s="421" t="s">
        <v>276</v>
      </c>
      <c r="B236" s="83" t="s">
        <v>84</v>
      </c>
      <c r="C236" s="334"/>
      <c r="D236" s="448">
        <f>5*A216</f>
        <v>1.3359999999999999</v>
      </c>
      <c r="E236" s="424">
        <v>3500</v>
      </c>
      <c r="F236" s="337">
        <f t="shared" si="10"/>
        <v>4675.9999999999991</v>
      </c>
      <c r="G236" s="166"/>
      <c r="H236" s="7"/>
      <c r="I236" s="7"/>
    </row>
    <row r="237" spans="1:9" ht="16.5" x14ac:dyDescent="0.25">
      <c r="A237" s="421" t="s">
        <v>277</v>
      </c>
      <c r="B237" s="83" t="s">
        <v>84</v>
      </c>
      <c r="C237" s="334"/>
      <c r="D237" s="448">
        <f>20*A216</f>
        <v>5.3439999999999994</v>
      </c>
      <c r="E237" s="424">
        <v>811</v>
      </c>
      <c r="F237" s="337">
        <f t="shared" si="10"/>
        <v>4333.9839999999995</v>
      </c>
      <c r="G237" s="166"/>
      <c r="H237" s="7"/>
      <c r="I237" s="7"/>
    </row>
    <row r="238" spans="1:9" ht="16.5" x14ac:dyDescent="0.25">
      <c r="A238" s="421" t="s">
        <v>278</v>
      </c>
      <c r="B238" s="83" t="s">
        <v>84</v>
      </c>
      <c r="C238" s="334"/>
      <c r="D238" s="448">
        <f>50*A216</f>
        <v>13.36</v>
      </c>
      <c r="E238" s="424">
        <v>100</v>
      </c>
      <c r="F238" s="337">
        <f t="shared" si="10"/>
        <v>1336</v>
      </c>
      <c r="G238" s="166"/>
      <c r="H238" s="7"/>
      <c r="I238" s="7"/>
    </row>
    <row r="239" spans="1:9" ht="16.5" x14ac:dyDescent="0.25">
      <c r="A239" s="421" t="s">
        <v>279</v>
      </c>
      <c r="B239" s="83" t="s">
        <v>84</v>
      </c>
      <c r="C239" s="334"/>
      <c r="D239" s="448">
        <f>5*A216</f>
        <v>1.3359999999999999</v>
      </c>
      <c r="E239" s="424">
        <v>301</v>
      </c>
      <c r="F239" s="337">
        <f t="shared" si="10"/>
        <v>402.13599999999997</v>
      </c>
      <c r="G239" s="166"/>
      <c r="H239" s="7"/>
      <c r="I239" s="7"/>
    </row>
    <row r="240" spans="1:9" ht="16.5" x14ac:dyDescent="0.25">
      <c r="A240" s="421" t="s">
        <v>280</v>
      </c>
      <c r="B240" s="83" t="s">
        <v>84</v>
      </c>
      <c r="C240" s="334"/>
      <c r="D240" s="448">
        <f>30*A216</f>
        <v>8.016</v>
      </c>
      <c r="E240" s="424">
        <v>250</v>
      </c>
      <c r="F240" s="337">
        <f t="shared" si="10"/>
        <v>2004</v>
      </c>
      <c r="G240" s="166"/>
      <c r="H240" s="7"/>
      <c r="I240" s="7"/>
    </row>
    <row r="241" spans="1:9" ht="16.5" x14ac:dyDescent="0.25">
      <c r="A241" s="421" t="s">
        <v>281</v>
      </c>
      <c r="B241" s="83" t="s">
        <v>84</v>
      </c>
      <c r="C241" s="334"/>
      <c r="D241" s="448">
        <f>10*A216</f>
        <v>2.6719999999999997</v>
      </c>
      <c r="E241" s="424">
        <v>401</v>
      </c>
      <c r="F241" s="337">
        <f t="shared" si="10"/>
        <v>1071.472</v>
      </c>
      <c r="G241" s="166"/>
      <c r="H241" s="7"/>
      <c r="I241" s="7"/>
    </row>
    <row r="242" spans="1:9" ht="16.5" x14ac:dyDescent="0.25">
      <c r="A242" s="421" t="s">
        <v>282</v>
      </c>
      <c r="B242" s="83" t="s">
        <v>84</v>
      </c>
      <c r="C242" s="334"/>
      <c r="D242" s="448">
        <f>40*A216</f>
        <v>10.687999999999999</v>
      </c>
      <c r="E242" s="424">
        <v>50</v>
      </c>
      <c r="F242" s="337">
        <f t="shared" si="10"/>
        <v>534.4</v>
      </c>
      <c r="G242" s="166"/>
      <c r="H242" s="7"/>
      <c r="I242" s="7"/>
    </row>
    <row r="243" spans="1:9" ht="16.5" x14ac:dyDescent="0.25">
      <c r="A243" s="421" t="s">
        <v>283</v>
      </c>
      <c r="B243" s="83" t="s">
        <v>84</v>
      </c>
      <c r="C243" s="334"/>
      <c r="D243" s="448">
        <f>100*A216</f>
        <v>26.72</v>
      </c>
      <c r="E243" s="424">
        <v>30</v>
      </c>
      <c r="F243" s="337">
        <f t="shared" si="10"/>
        <v>801.59999999999991</v>
      </c>
      <c r="G243" s="166"/>
      <c r="H243" s="7"/>
      <c r="I243" s="7"/>
    </row>
    <row r="244" spans="1:9" ht="16.5" x14ac:dyDescent="0.25">
      <c r="A244" s="421" t="s">
        <v>284</v>
      </c>
      <c r="B244" s="83" t="s">
        <v>84</v>
      </c>
      <c r="C244" s="334"/>
      <c r="D244" s="448">
        <f>30*A216</f>
        <v>8.016</v>
      </c>
      <c r="E244" s="424">
        <v>300</v>
      </c>
      <c r="F244" s="337">
        <f t="shared" si="10"/>
        <v>2404.8000000000002</v>
      </c>
      <c r="G244" s="166"/>
      <c r="H244" s="7"/>
      <c r="I244" s="7"/>
    </row>
    <row r="245" spans="1:9" ht="16.5" x14ac:dyDescent="0.25">
      <c r="A245" s="421" t="s">
        <v>285</v>
      </c>
      <c r="B245" s="83" t="s">
        <v>84</v>
      </c>
      <c r="C245" s="334"/>
      <c r="D245" s="448">
        <f>10*A216</f>
        <v>2.6719999999999997</v>
      </c>
      <c r="E245" s="424">
        <v>210</v>
      </c>
      <c r="F245" s="337">
        <f t="shared" si="10"/>
        <v>561.11999999999989</v>
      </c>
      <c r="G245" s="166"/>
      <c r="H245" s="7"/>
      <c r="I245" s="7"/>
    </row>
    <row r="246" spans="1:9" ht="16.5" x14ac:dyDescent="0.25">
      <c r="A246" s="421" t="s">
        <v>286</v>
      </c>
      <c r="B246" s="83" t="s">
        <v>84</v>
      </c>
      <c r="C246" s="334"/>
      <c r="D246" s="448">
        <f>10*A216</f>
        <v>2.6719999999999997</v>
      </c>
      <c r="E246" s="424">
        <v>150</v>
      </c>
      <c r="F246" s="337">
        <f t="shared" si="10"/>
        <v>400.79999999999995</v>
      </c>
      <c r="G246" s="166"/>
      <c r="H246" s="7"/>
      <c r="I246" s="7"/>
    </row>
    <row r="247" spans="1:9" ht="16.5" x14ac:dyDescent="0.25">
      <c r="A247" s="421" t="s">
        <v>287</v>
      </c>
      <c r="B247" s="83" t="s">
        <v>84</v>
      </c>
      <c r="C247" s="334"/>
      <c r="D247" s="448">
        <f>100*A216</f>
        <v>26.72</v>
      </c>
      <c r="E247" s="424">
        <v>50</v>
      </c>
      <c r="F247" s="337">
        <f t="shared" si="10"/>
        <v>1336</v>
      </c>
      <c r="G247" s="166"/>
      <c r="H247" s="7"/>
      <c r="I247" s="7"/>
    </row>
    <row r="248" spans="1:9" ht="16.5" x14ac:dyDescent="0.25">
      <c r="A248" s="421" t="s">
        <v>288</v>
      </c>
      <c r="B248" s="83" t="s">
        <v>84</v>
      </c>
      <c r="C248" s="334"/>
      <c r="D248" s="448">
        <f>100*A216</f>
        <v>26.72</v>
      </c>
      <c r="E248" s="424">
        <v>30</v>
      </c>
      <c r="F248" s="337">
        <f t="shared" si="10"/>
        <v>801.59999999999991</v>
      </c>
      <c r="G248" s="166"/>
      <c r="H248" s="7"/>
      <c r="I248" s="7"/>
    </row>
    <row r="249" spans="1:9" ht="16.5" x14ac:dyDescent="0.25">
      <c r="A249" s="421" t="s">
        <v>289</v>
      </c>
      <c r="B249" s="83" t="s">
        <v>84</v>
      </c>
      <c r="C249" s="334"/>
      <c r="D249" s="448">
        <f>100*A216</f>
        <v>26.72</v>
      </c>
      <c r="E249" s="424">
        <v>100</v>
      </c>
      <c r="F249" s="337">
        <f t="shared" si="10"/>
        <v>2672</v>
      </c>
      <c r="G249" s="166"/>
      <c r="H249" s="7"/>
      <c r="I249" s="7"/>
    </row>
    <row r="250" spans="1:9" ht="16.5" x14ac:dyDescent="0.25">
      <c r="A250" s="421" t="s">
        <v>290</v>
      </c>
      <c r="B250" s="83" t="s">
        <v>84</v>
      </c>
      <c r="C250" s="334"/>
      <c r="D250" s="448">
        <f>50*A216</f>
        <v>13.36</v>
      </c>
      <c r="E250" s="424">
        <v>40</v>
      </c>
      <c r="F250" s="337">
        <f t="shared" si="10"/>
        <v>534.4</v>
      </c>
      <c r="G250" s="166"/>
      <c r="H250" s="7"/>
      <c r="I250" s="7"/>
    </row>
    <row r="251" spans="1:9" ht="16.5" x14ac:dyDescent="0.25">
      <c r="A251" s="421" t="s">
        <v>291</v>
      </c>
      <c r="B251" s="83" t="s">
        <v>84</v>
      </c>
      <c r="C251" s="334"/>
      <c r="D251" s="448">
        <f>200*A216</f>
        <v>53.44</v>
      </c>
      <c r="E251" s="424">
        <v>80</v>
      </c>
      <c r="F251" s="337">
        <f t="shared" si="10"/>
        <v>4275.2</v>
      </c>
      <c r="G251" s="166"/>
      <c r="H251" s="7"/>
      <c r="I251" s="7"/>
    </row>
    <row r="252" spans="1:9" ht="16.5" x14ac:dyDescent="0.25">
      <c r="A252" s="421" t="s">
        <v>292</v>
      </c>
      <c r="B252" s="83" t="s">
        <v>84</v>
      </c>
      <c r="C252" s="334"/>
      <c r="D252" s="448">
        <f>100*A216</f>
        <v>26.72</v>
      </c>
      <c r="E252" s="424">
        <v>300</v>
      </c>
      <c r="F252" s="337">
        <f t="shared" si="10"/>
        <v>8016</v>
      </c>
      <c r="G252" s="166"/>
      <c r="H252" s="7"/>
      <c r="I252" s="7"/>
    </row>
    <row r="253" spans="1:9" ht="16.5" x14ac:dyDescent="0.25">
      <c r="A253" s="421" t="s">
        <v>293</v>
      </c>
      <c r="B253" s="83" t="s">
        <v>84</v>
      </c>
      <c r="C253" s="334"/>
      <c r="D253" s="448">
        <f>10*A216</f>
        <v>2.6719999999999997</v>
      </c>
      <c r="E253" s="424">
        <v>400</v>
      </c>
      <c r="F253" s="337">
        <f t="shared" si="10"/>
        <v>1068.8</v>
      </c>
      <c r="G253" s="166"/>
      <c r="H253" s="7"/>
      <c r="I253" s="7"/>
    </row>
    <row r="254" spans="1:9" ht="16.5" x14ac:dyDescent="0.25">
      <c r="A254" s="421" t="s">
        <v>274</v>
      </c>
      <c r="B254" s="83" t="s">
        <v>84</v>
      </c>
      <c r="C254" s="334"/>
      <c r="D254" s="448">
        <f>20*A216</f>
        <v>5.3439999999999994</v>
      </c>
      <c r="E254" s="424">
        <v>400</v>
      </c>
      <c r="F254" s="337">
        <f t="shared" si="10"/>
        <v>2137.6</v>
      </c>
      <c r="G254" s="166"/>
      <c r="H254" s="7"/>
      <c r="I254" s="7"/>
    </row>
    <row r="255" spans="1:9" ht="16.5" x14ac:dyDescent="0.25">
      <c r="A255" s="421" t="s">
        <v>295</v>
      </c>
      <c r="B255" s="83" t="s">
        <v>84</v>
      </c>
      <c r="C255" s="334"/>
      <c r="D255" s="448">
        <f>2600*A216</f>
        <v>694.72</v>
      </c>
      <c r="E255" s="424">
        <v>50</v>
      </c>
      <c r="F255" s="337">
        <f t="shared" si="10"/>
        <v>34736</v>
      </c>
      <c r="G255" s="166"/>
      <c r="H255" s="7"/>
      <c r="I255" s="7"/>
    </row>
    <row r="256" spans="1:9" ht="16.5" hidden="1" x14ac:dyDescent="0.25">
      <c r="A256" s="447"/>
      <c r="B256" s="83"/>
      <c r="C256" s="334"/>
      <c r="D256" s="422"/>
      <c r="E256" s="448"/>
      <c r="F256" s="337"/>
      <c r="G256" s="166"/>
      <c r="H256" s="7"/>
      <c r="I256" s="7"/>
    </row>
    <row r="257" spans="1:12" ht="16.5" hidden="1" x14ac:dyDescent="0.25">
      <c r="A257" s="447"/>
      <c r="B257" s="83"/>
      <c r="C257" s="334"/>
      <c r="D257" s="448"/>
      <c r="E257" s="448"/>
      <c r="F257" s="337"/>
      <c r="G257" s="166"/>
      <c r="H257" s="7"/>
      <c r="I257" s="7"/>
    </row>
    <row r="258" spans="1:12" ht="16.5" hidden="1" x14ac:dyDescent="0.25">
      <c r="A258" s="447"/>
      <c r="B258" s="83"/>
      <c r="C258" s="334"/>
      <c r="D258" s="448"/>
      <c r="E258" s="448"/>
      <c r="F258" s="337"/>
      <c r="G258" s="166"/>
      <c r="H258" s="7"/>
      <c r="I258" s="7"/>
    </row>
    <row r="259" spans="1:12" ht="16.5" hidden="1" x14ac:dyDescent="0.25">
      <c r="A259" s="447"/>
      <c r="B259" s="83"/>
      <c r="C259" s="334"/>
      <c r="D259" s="448"/>
      <c r="E259" s="448"/>
      <c r="F259" s="337"/>
      <c r="G259" s="166"/>
      <c r="H259" s="7"/>
      <c r="I259" s="7"/>
    </row>
    <row r="260" spans="1:12" ht="16.5" hidden="1" x14ac:dyDescent="0.25">
      <c r="A260" s="447"/>
      <c r="B260" s="83"/>
      <c r="C260" s="334"/>
      <c r="D260" s="448"/>
      <c r="E260" s="448"/>
      <c r="F260" s="337"/>
      <c r="G260" s="166"/>
      <c r="H260" s="7"/>
      <c r="I260" s="7"/>
    </row>
    <row r="261" spans="1:12" ht="16.5" hidden="1" x14ac:dyDescent="0.25">
      <c r="A261" s="447"/>
      <c r="B261" s="83"/>
      <c r="C261" s="334"/>
      <c r="D261" s="448"/>
      <c r="E261" s="448"/>
      <c r="F261" s="337"/>
      <c r="G261" s="166"/>
      <c r="H261" s="7"/>
      <c r="I261" s="7"/>
    </row>
    <row r="262" spans="1:12" ht="16.5" hidden="1" x14ac:dyDescent="0.25">
      <c r="A262" s="447"/>
      <c r="B262" s="83"/>
      <c r="C262" s="334"/>
      <c r="D262" s="448"/>
      <c r="E262" s="448"/>
      <c r="F262" s="337"/>
      <c r="G262" s="166"/>
      <c r="H262" s="7"/>
      <c r="I262" s="7"/>
    </row>
    <row r="263" spans="1:12" ht="16.5" hidden="1" x14ac:dyDescent="0.25">
      <c r="A263" s="447"/>
      <c r="B263" s="83"/>
      <c r="C263" s="334"/>
      <c r="D263" s="448"/>
      <c r="E263" s="448"/>
      <c r="F263" s="337"/>
      <c r="G263" s="166"/>
      <c r="H263" s="7"/>
      <c r="I263" s="7"/>
    </row>
    <row r="264" spans="1:12" ht="16.5" hidden="1" x14ac:dyDescent="0.25">
      <c r="A264" s="447"/>
      <c r="B264" s="83"/>
      <c r="C264" s="334"/>
      <c r="D264" s="448"/>
      <c r="E264" s="448"/>
      <c r="F264" s="337"/>
      <c r="G264" s="166"/>
      <c r="H264" s="7"/>
      <c r="I264" s="7"/>
    </row>
    <row r="265" spans="1:12" ht="15.75" hidden="1" x14ac:dyDescent="0.25">
      <c r="A265" s="124">
        <f ca="1">'патриотика0,3664'!A261</f>
        <v>0</v>
      </c>
      <c r="B265" s="83" t="s">
        <v>84</v>
      </c>
      <c r="C265" s="334"/>
      <c r="D265" s="167">
        <v>0</v>
      </c>
      <c r="E265" s="357"/>
      <c r="F265" s="337">
        <f t="shared" si="10"/>
        <v>0</v>
      </c>
      <c r="G265" s="166"/>
      <c r="H265" s="7"/>
      <c r="I265" s="7"/>
    </row>
    <row r="266" spans="1:12" ht="15.75" hidden="1" x14ac:dyDescent="0.25">
      <c r="A266" s="124">
        <f ca="1">'патриотика0,3664'!A262</f>
        <v>0</v>
      </c>
      <c r="B266" s="83" t="s">
        <v>84</v>
      </c>
      <c r="C266" s="334"/>
      <c r="D266" s="167">
        <v>0</v>
      </c>
      <c r="E266" s="357"/>
      <c r="F266" s="337">
        <f t="shared" si="10"/>
        <v>0</v>
      </c>
      <c r="G266" s="166"/>
      <c r="H266" s="7"/>
      <c r="I266" s="7"/>
    </row>
    <row r="267" spans="1:12" ht="15.75" hidden="1" x14ac:dyDescent="0.25">
      <c r="A267" s="124">
        <f ca="1">'патриотика0,3664'!A263</f>
        <v>0</v>
      </c>
      <c r="B267" s="83" t="s">
        <v>84</v>
      </c>
      <c r="C267" s="334"/>
      <c r="D267" s="167">
        <v>0</v>
      </c>
      <c r="E267" s="357"/>
      <c r="F267" s="337">
        <f t="shared" si="10"/>
        <v>0</v>
      </c>
      <c r="G267" s="166"/>
      <c r="H267" s="7"/>
      <c r="I267" s="7"/>
    </row>
    <row r="268" spans="1:12" ht="15.75" hidden="1" x14ac:dyDescent="0.25">
      <c r="A268" s="124">
        <f ca="1">'патриотика0,3664'!A264</f>
        <v>0</v>
      </c>
      <c r="B268" s="83" t="s">
        <v>84</v>
      </c>
      <c r="C268" s="334"/>
      <c r="D268" s="167">
        <v>0</v>
      </c>
      <c r="E268" s="357"/>
      <c r="F268" s="337">
        <f t="shared" si="10"/>
        <v>0</v>
      </c>
      <c r="G268" s="166"/>
      <c r="H268" s="7"/>
      <c r="I268" s="7"/>
    </row>
    <row r="269" spans="1:12" ht="15.75" hidden="1" x14ac:dyDescent="0.25">
      <c r="A269" s="124">
        <f ca="1">'патриотика0,3664'!A265</f>
        <v>0</v>
      </c>
      <c r="B269" s="83" t="s">
        <v>84</v>
      </c>
      <c r="C269" s="334"/>
      <c r="D269" s="167">
        <v>0</v>
      </c>
      <c r="E269" s="357"/>
      <c r="F269" s="337">
        <f t="shared" si="10"/>
        <v>0</v>
      </c>
      <c r="G269" s="166"/>
      <c r="H269" s="7"/>
      <c r="I269" s="7"/>
    </row>
    <row r="270" spans="1:12" ht="15.75" hidden="1" x14ac:dyDescent="0.25">
      <c r="A270" s="124">
        <f ca="1">'патриотика0,3664'!A266</f>
        <v>0</v>
      </c>
      <c r="B270" s="83" t="s">
        <v>84</v>
      </c>
      <c r="C270" s="334"/>
      <c r="D270" s="167">
        <v>0</v>
      </c>
      <c r="E270" s="357"/>
      <c r="F270" s="337">
        <f t="shared" si="10"/>
        <v>0</v>
      </c>
      <c r="G270" s="166"/>
      <c r="H270" s="7"/>
      <c r="I270" s="7"/>
    </row>
    <row r="271" spans="1:12" ht="15.75" hidden="1" x14ac:dyDescent="0.25">
      <c r="A271" s="124">
        <f ca="1">'патриотика0,3664'!A267</f>
        <v>0</v>
      </c>
      <c r="B271" s="83" t="s">
        <v>84</v>
      </c>
      <c r="C271" s="334"/>
      <c r="D271" s="167">
        <v>0</v>
      </c>
      <c r="E271" s="357"/>
      <c r="F271" s="337">
        <f t="shared" si="10"/>
        <v>0</v>
      </c>
      <c r="G271" s="166"/>
      <c r="H271" s="7"/>
      <c r="I271" s="7"/>
    </row>
    <row r="272" spans="1:12" ht="15.75" hidden="1" x14ac:dyDescent="0.25">
      <c r="A272" s="124">
        <f ca="1">'патриотика0,3664'!A268</f>
        <v>0</v>
      </c>
      <c r="B272" s="83" t="s">
        <v>84</v>
      </c>
      <c r="C272" s="83">
        <v>1</v>
      </c>
      <c r="D272" s="167">
        <v>0</v>
      </c>
      <c r="E272" s="357"/>
      <c r="F272" s="337">
        <f t="shared" si="10"/>
        <v>0</v>
      </c>
      <c r="G272" s="166"/>
      <c r="H272" s="7"/>
      <c r="I272" s="7"/>
      <c r="J272" s="139"/>
      <c r="K272" s="112"/>
      <c r="L272" s="140"/>
    </row>
    <row r="273" spans="1:12" ht="15.75" hidden="1" x14ac:dyDescent="0.25">
      <c r="A273" s="124">
        <f ca="1">'патриотика0,3664'!A269</f>
        <v>0</v>
      </c>
      <c r="B273" s="83" t="s">
        <v>84</v>
      </c>
      <c r="C273" s="83">
        <v>4</v>
      </c>
      <c r="D273" s="167">
        <v>0</v>
      </c>
      <c r="E273" s="357"/>
      <c r="F273" s="337">
        <f t="shared" si="10"/>
        <v>0</v>
      </c>
      <c r="G273" s="166"/>
      <c r="H273" s="7"/>
      <c r="I273" s="7"/>
      <c r="J273" s="139"/>
      <c r="K273" s="112"/>
      <c r="L273" s="140"/>
    </row>
    <row r="274" spans="1:12" ht="15.75" hidden="1" x14ac:dyDescent="0.25">
      <c r="A274" s="124">
        <f ca="1">'патриотика0,3664'!A270</f>
        <v>0</v>
      </c>
      <c r="B274" s="83" t="s">
        <v>84</v>
      </c>
      <c r="C274" s="83">
        <v>4</v>
      </c>
      <c r="D274" s="167">
        <v>0</v>
      </c>
      <c r="E274" s="357"/>
      <c r="F274" s="337">
        <f t="shared" si="10"/>
        <v>0</v>
      </c>
      <c r="G274" s="166"/>
      <c r="H274" s="7"/>
      <c r="I274" s="7"/>
      <c r="J274" s="139"/>
      <c r="K274" s="112"/>
      <c r="L274" s="140"/>
    </row>
    <row r="275" spans="1:12" ht="15.75" hidden="1" x14ac:dyDescent="0.25">
      <c r="A275" s="124">
        <f ca="1">'патриотика0,3664'!A271</f>
        <v>0</v>
      </c>
      <c r="B275" s="83" t="s">
        <v>84</v>
      </c>
      <c r="C275" s="83">
        <v>6</v>
      </c>
      <c r="D275" s="167">
        <v>0</v>
      </c>
      <c r="E275" s="357"/>
      <c r="F275" s="337">
        <f t="shared" si="10"/>
        <v>0</v>
      </c>
      <c r="G275" s="166"/>
      <c r="H275" s="7"/>
      <c r="I275" s="7"/>
      <c r="J275" s="139"/>
      <c r="K275" s="112"/>
      <c r="L275" s="140"/>
    </row>
    <row r="276" spans="1:12" ht="15.75" hidden="1" x14ac:dyDescent="0.25">
      <c r="A276" s="124">
        <f ca="1">'патриотика0,3664'!A272</f>
        <v>0</v>
      </c>
      <c r="B276" s="83" t="s">
        <v>84</v>
      </c>
      <c r="C276" s="83">
        <v>5</v>
      </c>
      <c r="D276" s="167">
        <v>0</v>
      </c>
      <c r="E276" s="357"/>
      <c r="F276" s="337">
        <f t="shared" si="10"/>
        <v>0</v>
      </c>
      <c r="G276" s="166"/>
      <c r="H276" s="7"/>
      <c r="I276" s="7"/>
      <c r="J276" s="139"/>
      <c r="K276" s="112"/>
      <c r="L276" s="140"/>
    </row>
    <row r="277" spans="1:12" ht="15.75" hidden="1" x14ac:dyDescent="0.25">
      <c r="A277" s="124">
        <f ca="1">'патриотика0,3664'!A273</f>
        <v>0</v>
      </c>
      <c r="B277" s="83" t="s">
        <v>84</v>
      </c>
      <c r="C277" s="83">
        <v>1</v>
      </c>
      <c r="D277" s="167">
        <v>0</v>
      </c>
      <c r="E277" s="357"/>
      <c r="F277" s="337">
        <f t="shared" si="10"/>
        <v>0</v>
      </c>
      <c r="G277" s="166"/>
      <c r="H277" s="7"/>
      <c r="I277" s="7"/>
      <c r="J277" s="139"/>
      <c r="K277" s="112"/>
      <c r="L277" s="140"/>
    </row>
    <row r="278" spans="1:12" ht="15.75" hidden="1" x14ac:dyDescent="0.25">
      <c r="A278" s="124">
        <f ca="1">'патриотика0,3664'!A274</f>
        <v>0</v>
      </c>
      <c r="B278" s="83" t="s">
        <v>84</v>
      </c>
      <c r="C278" s="83">
        <v>2</v>
      </c>
      <c r="D278" s="167">
        <v>0</v>
      </c>
      <c r="E278" s="357"/>
      <c r="F278" s="337">
        <f t="shared" si="10"/>
        <v>0</v>
      </c>
      <c r="G278" s="166"/>
      <c r="H278" s="7"/>
      <c r="I278" s="7"/>
      <c r="J278" s="139"/>
      <c r="K278" s="112"/>
      <c r="L278" s="140"/>
    </row>
    <row r="279" spans="1:12" ht="15.75" hidden="1" x14ac:dyDescent="0.25">
      <c r="A279" s="124">
        <f ca="1">'патриотика0,3664'!A275</f>
        <v>0</v>
      </c>
      <c r="B279" s="83" t="s">
        <v>84</v>
      </c>
      <c r="C279" s="83">
        <v>2</v>
      </c>
      <c r="D279" s="167">
        <v>0</v>
      </c>
      <c r="E279" s="357"/>
      <c r="F279" s="337">
        <f t="shared" si="10"/>
        <v>0</v>
      </c>
      <c r="G279" s="166"/>
      <c r="H279" s="7"/>
      <c r="I279" s="7"/>
      <c r="J279" s="139"/>
      <c r="K279" s="112"/>
      <c r="L279" s="140"/>
    </row>
    <row r="280" spans="1:12" ht="15.75" hidden="1" x14ac:dyDescent="0.25">
      <c r="A280" s="124">
        <f ca="1">'патриотика0,3664'!A276</f>
        <v>0</v>
      </c>
      <c r="B280" s="83" t="s">
        <v>84</v>
      </c>
      <c r="C280" s="83">
        <v>3</v>
      </c>
      <c r="D280" s="167">
        <v>0</v>
      </c>
      <c r="E280" s="357"/>
      <c r="F280" s="337">
        <f t="shared" si="10"/>
        <v>0</v>
      </c>
      <c r="G280" s="166"/>
      <c r="H280" s="7"/>
      <c r="I280" s="7"/>
      <c r="J280" s="139"/>
      <c r="K280" s="112"/>
      <c r="L280" s="140"/>
    </row>
    <row r="281" spans="1:12" ht="15.75" hidden="1" x14ac:dyDescent="0.25">
      <c r="A281" s="124">
        <f ca="1">'патриотика0,3664'!A277</f>
        <v>0</v>
      </c>
      <c r="B281" s="83" t="s">
        <v>84</v>
      </c>
      <c r="C281" s="83">
        <v>4</v>
      </c>
      <c r="D281" s="167">
        <v>0</v>
      </c>
      <c r="E281" s="357"/>
      <c r="F281" s="337">
        <f t="shared" si="10"/>
        <v>0</v>
      </c>
      <c r="G281" s="166"/>
      <c r="H281" s="7"/>
      <c r="I281" s="7"/>
      <c r="J281" s="139"/>
      <c r="K281" s="112"/>
      <c r="L281" s="140"/>
    </row>
    <row r="282" spans="1:12" ht="13.9" hidden="1" customHeight="1" x14ac:dyDescent="0.25">
      <c r="A282" s="124">
        <f ca="1">'патриотика0,3664'!A278</f>
        <v>0</v>
      </c>
      <c r="B282" s="83" t="s">
        <v>84</v>
      </c>
      <c r="C282" s="83">
        <v>5</v>
      </c>
      <c r="D282" s="167">
        <v>0</v>
      </c>
      <c r="E282" s="357"/>
      <c r="F282" s="337">
        <f t="shared" si="10"/>
        <v>0</v>
      </c>
      <c r="G282" s="166"/>
      <c r="H282" s="7"/>
      <c r="I282" s="7"/>
      <c r="J282" s="139"/>
      <c r="K282" s="112"/>
      <c r="L282" s="140"/>
    </row>
    <row r="283" spans="1:12" ht="19.899999999999999" hidden="1" customHeight="1" x14ac:dyDescent="0.25">
      <c r="A283" s="124">
        <f ca="1">'патриотика0,3664'!A279</f>
        <v>0</v>
      </c>
      <c r="B283" s="83" t="s">
        <v>84</v>
      </c>
      <c r="C283" s="83">
        <v>6</v>
      </c>
      <c r="D283" s="167">
        <v>0</v>
      </c>
      <c r="E283" s="357"/>
      <c r="F283" s="337">
        <f t="shared" si="10"/>
        <v>0</v>
      </c>
      <c r="G283" s="166"/>
      <c r="H283" s="7"/>
      <c r="I283" s="7"/>
      <c r="J283" s="139"/>
      <c r="K283" s="112"/>
      <c r="L283" s="140"/>
    </row>
    <row r="284" spans="1:12" ht="16.899999999999999" hidden="1" customHeight="1" x14ac:dyDescent="0.25">
      <c r="A284" s="124">
        <f ca="1">'патриотика0,3664'!A280</f>
        <v>0</v>
      </c>
      <c r="B284" s="83" t="s">
        <v>84</v>
      </c>
      <c r="C284" s="83">
        <v>7</v>
      </c>
      <c r="D284" s="167">
        <v>0</v>
      </c>
      <c r="E284" s="357"/>
      <c r="F284" s="337">
        <f t="shared" si="10"/>
        <v>0</v>
      </c>
      <c r="G284" s="166"/>
      <c r="H284" s="7"/>
      <c r="I284" s="7"/>
      <c r="J284" s="139"/>
      <c r="K284" s="112"/>
      <c r="L284" s="140"/>
    </row>
    <row r="285" spans="1:12" ht="15.75" hidden="1" x14ac:dyDescent="0.25">
      <c r="A285" s="124">
        <f ca="1">'патриотика0,3664'!A281</f>
        <v>0</v>
      </c>
      <c r="B285" s="83" t="s">
        <v>84</v>
      </c>
      <c r="C285" s="83">
        <v>8</v>
      </c>
      <c r="D285" s="167">
        <v>0</v>
      </c>
      <c r="E285" s="357"/>
      <c r="F285" s="337">
        <f t="shared" si="10"/>
        <v>0</v>
      </c>
      <c r="G285" s="166"/>
      <c r="H285" s="7"/>
      <c r="I285" s="7"/>
      <c r="J285" s="139"/>
      <c r="K285" s="112"/>
      <c r="L285" s="140"/>
    </row>
    <row r="286" spans="1:12" ht="15.75" hidden="1" x14ac:dyDescent="0.25">
      <c r="A286" s="124">
        <f ca="1">'патриотика0,3664'!A282</f>
        <v>0</v>
      </c>
      <c r="B286" s="83" t="s">
        <v>84</v>
      </c>
      <c r="C286" s="83">
        <v>9</v>
      </c>
      <c r="D286" s="167">
        <v>0</v>
      </c>
      <c r="E286" s="357"/>
      <c r="F286" s="337">
        <f t="shared" si="10"/>
        <v>0</v>
      </c>
      <c r="G286" s="166"/>
      <c r="H286" s="7"/>
      <c r="I286" s="7"/>
      <c r="J286" s="139"/>
      <c r="K286" s="112"/>
      <c r="L286" s="140"/>
    </row>
    <row r="287" spans="1:12" ht="15.75" hidden="1" x14ac:dyDescent="0.25">
      <c r="A287" s="124">
        <f ca="1">'патриотика0,3664'!A283</f>
        <v>0</v>
      </c>
      <c r="B287" s="83" t="s">
        <v>84</v>
      </c>
      <c r="C287" s="83">
        <v>10</v>
      </c>
      <c r="D287" s="167">
        <v>0</v>
      </c>
      <c r="E287" s="357"/>
      <c r="F287" s="337">
        <f t="shared" si="10"/>
        <v>0</v>
      </c>
      <c r="G287" s="166"/>
      <c r="H287" s="7"/>
      <c r="I287" s="7"/>
      <c r="J287" s="139"/>
      <c r="K287" s="112"/>
      <c r="L287" s="140"/>
    </row>
    <row r="288" spans="1:12" ht="15.75" hidden="1" x14ac:dyDescent="0.25">
      <c r="A288" s="124">
        <f ca="1">'патриотика0,3664'!A284</f>
        <v>0</v>
      </c>
      <c r="B288" s="83" t="s">
        <v>84</v>
      </c>
      <c r="C288" s="83">
        <v>11</v>
      </c>
      <c r="D288" s="167">
        <v>0</v>
      </c>
      <c r="E288" s="357"/>
      <c r="F288" s="337">
        <f t="shared" si="10"/>
        <v>0</v>
      </c>
      <c r="G288" s="166"/>
      <c r="H288" s="7"/>
      <c r="I288" s="7"/>
      <c r="J288" s="139"/>
      <c r="K288" s="112"/>
      <c r="L288" s="140"/>
    </row>
    <row r="289" spans="1:12" ht="15.75" hidden="1" x14ac:dyDescent="0.25">
      <c r="A289" s="124">
        <f ca="1">'патриотика0,3664'!A285</f>
        <v>0</v>
      </c>
      <c r="B289" s="83" t="s">
        <v>84</v>
      </c>
      <c r="C289" s="83">
        <v>12</v>
      </c>
      <c r="D289" s="167">
        <v>0</v>
      </c>
      <c r="E289" s="357"/>
      <c r="F289" s="337">
        <f t="shared" si="10"/>
        <v>0</v>
      </c>
      <c r="G289" s="166"/>
      <c r="H289" s="7"/>
      <c r="I289" s="7"/>
      <c r="J289" s="139"/>
      <c r="K289" s="112"/>
      <c r="L289" s="140"/>
    </row>
    <row r="290" spans="1:12" ht="15.75" hidden="1" x14ac:dyDescent="0.25">
      <c r="A290" s="124">
        <f ca="1">'патриотика0,3664'!A286</f>
        <v>0</v>
      </c>
      <c r="B290" s="83" t="s">
        <v>84</v>
      </c>
      <c r="C290" s="83">
        <v>13</v>
      </c>
      <c r="D290" s="167">
        <v>0</v>
      </c>
      <c r="E290" s="357"/>
      <c r="F290" s="337">
        <f t="shared" si="10"/>
        <v>0</v>
      </c>
      <c r="G290" s="166"/>
      <c r="H290" s="7"/>
      <c r="I290" s="7"/>
      <c r="J290" s="139"/>
      <c r="K290" s="112"/>
      <c r="L290" s="140"/>
    </row>
    <row r="291" spans="1:12" ht="15.75" hidden="1" x14ac:dyDescent="0.25">
      <c r="A291" s="124">
        <f ca="1">'патриотика0,3664'!A287</f>
        <v>0</v>
      </c>
      <c r="B291" s="83" t="s">
        <v>84</v>
      </c>
      <c r="C291" s="83">
        <v>14</v>
      </c>
      <c r="D291" s="167">
        <v>0</v>
      </c>
      <c r="E291" s="357"/>
      <c r="F291" s="337">
        <f t="shared" si="10"/>
        <v>0</v>
      </c>
      <c r="G291" s="166"/>
      <c r="H291" s="7"/>
      <c r="I291" s="7"/>
      <c r="J291" s="139"/>
      <c r="K291" s="112"/>
      <c r="L291" s="140"/>
    </row>
    <row r="292" spans="1:12" ht="15.75" hidden="1" x14ac:dyDescent="0.25">
      <c r="A292" s="124">
        <f ca="1">'патриотика0,3664'!A288</f>
        <v>0</v>
      </c>
      <c r="B292" s="83" t="s">
        <v>84</v>
      </c>
      <c r="C292" s="83">
        <v>15</v>
      </c>
      <c r="D292" s="167">
        <v>0</v>
      </c>
      <c r="E292" s="357"/>
      <c r="F292" s="337">
        <f t="shared" si="10"/>
        <v>0</v>
      </c>
      <c r="G292" s="166"/>
      <c r="H292" s="7"/>
      <c r="I292" s="7"/>
      <c r="J292" s="139"/>
      <c r="K292" s="112"/>
      <c r="L292" s="140"/>
    </row>
    <row r="293" spans="1:12" ht="15.75" hidden="1" x14ac:dyDescent="0.25">
      <c r="A293" s="124">
        <f ca="1">'патриотика0,3664'!A289</f>
        <v>0</v>
      </c>
      <c r="B293" s="83" t="s">
        <v>84</v>
      </c>
      <c r="C293" s="83">
        <v>16</v>
      </c>
      <c r="D293" s="167">
        <v>0</v>
      </c>
      <c r="E293" s="357"/>
      <c r="F293" s="337">
        <f t="shared" ref="F293:F356" si="13">D293*E293</f>
        <v>0</v>
      </c>
      <c r="G293" s="166"/>
      <c r="H293" s="7"/>
      <c r="I293" s="7"/>
      <c r="J293" s="139"/>
      <c r="K293" s="112"/>
      <c r="L293" s="140"/>
    </row>
    <row r="294" spans="1:12" ht="15.75" hidden="1" x14ac:dyDescent="0.25">
      <c r="A294" s="124">
        <f ca="1">'патриотика0,3664'!A290</f>
        <v>0</v>
      </c>
      <c r="B294" s="83" t="s">
        <v>84</v>
      </c>
      <c r="C294" s="83">
        <v>17</v>
      </c>
      <c r="D294" s="167">
        <v>0</v>
      </c>
      <c r="E294" s="357"/>
      <c r="F294" s="337">
        <f t="shared" si="13"/>
        <v>0</v>
      </c>
      <c r="G294" s="166"/>
      <c r="H294" s="7"/>
      <c r="I294" s="7"/>
      <c r="J294" s="139"/>
      <c r="K294" s="112"/>
      <c r="L294" s="140"/>
    </row>
    <row r="295" spans="1:12" ht="15.75" hidden="1" x14ac:dyDescent="0.25">
      <c r="A295" s="124">
        <f ca="1">'патриотика0,3664'!A291</f>
        <v>0</v>
      </c>
      <c r="B295" s="83" t="s">
        <v>84</v>
      </c>
      <c r="C295" s="83">
        <v>18</v>
      </c>
      <c r="D295" s="167">
        <v>0</v>
      </c>
      <c r="E295" s="357"/>
      <c r="F295" s="337">
        <f t="shared" si="13"/>
        <v>0</v>
      </c>
      <c r="G295" s="166"/>
      <c r="H295" s="7"/>
      <c r="I295" s="7"/>
      <c r="J295" s="139"/>
      <c r="K295" s="112"/>
      <c r="L295" s="140"/>
    </row>
    <row r="296" spans="1:12" ht="15.75" hidden="1" x14ac:dyDescent="0.25">
      <c r="A296" s="124">
        <f ca="1">'патриотика0,3664'!A292</f>
        <v>0</v>
      </c>
      <c r="B296" s="83" t="s">
        <v>84</v>
      </c>
      <c r="C296" s="83">
        <v>19</v>
      </c>
      <c r="D296" s="167">
        <v>0</v>
      </c>
      <c r="E296" s="357"/>
      <c r="F296" s="337">
        <f t="shared" si="13"/>
        <v>0</v>
      </c>
      <c r="G296" s="166"/>
      <c r="H296" s="7"/>
      <c r="I296" s="7"/>
      <c r="J296" s="139"/>
      <c r="K296" s="112"/>
      <c r="L296" s="140"/>
    </row>
    <row r="297" spans="1:12" ht="15.75" hidden="1" x14ac:dyDescent="0.25">
      <c r="A297" s="124">
        <f ca="1">'патриотика0,3664'!A293</f>
        <v>0</v>
      </c>
      <c r="B297" s="83" t="s">
        <v>84</v>
      </c>
      <c r="C297" s="83">
        <v>20</v>
      </c>
      <c r="D297" s="167">
        <v>0</v>
      </c>
      <c r="E297" s="357"/>
      <c r="F297" s="337">
        <f t="shared" si="13"/>
        <v>0</v>
      </c>
      <c r="G297" s="166"/>
      <c r="H297" s="7"/>
      <c r="I297" s="7"/>
      <c r="J297" s="139"/>
      <c r="K297" s="112"/>
      <c r="L297" s="140"/>
    </row>
    <row r="298" spans="1:12" ht="15.75" hidden="1" x14ac:dyDescent="0.25">
      <c r="A298" s="124">
        <f ca="1">'патриотика0,3664'!A294</f>
        <v>0</v>
      </c>
      <c r="B298" s="83" t="s">
        <v>84</v>
      </c>
      <c r="C298" s="83">
        <v>21</v>
      </c>
      <c r="D298" s="167">
        <v>0</v>
      </c>
      <c r="E298" s="357"/>
      <c r="F298" s="337">
        <f t="shared" si="13"/>
        <v>0</v>
      </c>
      <c r="G298" s="166"/>
      <c r="H298" s="7"/>
      <c r="I298" s="7"/>
      <c r="J298" s="139"/>
      <c r="K298" s="112"/>
      <c r="L298" s="140"/>
    </row>
    <row r="299" spans="1:12" ht="15.75" hidden="1" x14ac:dyDescent="0.25">
      <c r="A299" s="124">
        <f ca="1">'патриотика0,3664'!A295</f>
        <v>0</v>
      </c>
      <c r="B299" s="83" t="s">
        <v>84</v>
      </c>
      <c r="C299" s="83">
        <v>22</v>
      </c>
      <c r="D299" s="167">
        <v>0</v>
      </c>
      <c r="E299" s="357"/>
      <c r="F299" s="337">
        <f t="shared" si="13"/>
        <v>0</v>
      </c>
      <c r="G299" s="166"/>
      <c r="H299" s="7"/>
      <c r="I299" s="7"/>
      <c r="J299" s="139"/>
      <c r="K299" s="112"/>
      <c r="L299" s="140"/>
    </row>
    <row r="300" spans="1:12" ht="15.75" hidden="1" x14ac:dyDescent="0.25">
      <c r="A300" s="124">
        <f ca="1">'патриотика0,3664'!A296</f>
        <v>0</v>
      </c>
      <c r="B300" s="83" t="s">
        <v>84</v>
      </c>
      <c r="C300" s="83">
        <v>23</v>
      </c>
      <c r="D300" s="167">
        <v>0</v>
      </c>
      <c r="E300" s="357"/>
      <c r="F300" s="337">
        <f t="shared" si="13"/>
        <v>0</v>
      </c>
      <c r="G300" s="166"/>
      <c r="H300" s="7"/>
      <c r="I300" s="7"/>
      <c r="J300" s="139"/>
      <c r="K300" s="112"/>
      <c r="L300" s="140"/>
    </row>
    <row r="301" spans="1:12" ht="15.75" hidden="1" x14ac:dyDescent="0.25">
      <c r="A301" s="124">
        <f ca="1">'патриотика0,3664'!A297</f>
        <v>0</v>
      </c>
      <c r="B301" s="83" t="s">
        <v>84</v>
      </c>
      <c r="C301" s="83">
        <v>24</v>
      </c>
      <c r="D301" s="167">
        <v>0</v>
      </c>
      <c r="E301" s="357"/>
      <c r="F301" s="337">
        <f t="shared" si="13"/>
        <v>0</v>
      </c>
      <c r="G301" s="166"/>
      <c r="H301" s="7"/>
      <c r="I301" s="7"/>
      <c r="J301" s="139"/>
      <c r="K301" s="112"/>
      <c r="L301" s="140"/>
    </row>
    <row r="302" spans="1:12" ht="15.75" hidden="1" x14ac:dyDescent="0.25">
      <c r="A302" s="124">
        <f ca="1">'патриотика0,3664'!A298</f>
        <v>0</v>
      </c>
      <c r="B302" s="83" t="s">
        <v>84</v>
      </c>
      <c r="C302" s="83">
        <v>25</v>
      </c>
      <c r="D302" s="167">
        <v>0</v>
      </c>
      <c r="E302" s="357"/>
      <c r="F302" s="337">
        <f t="shared" si="13"/>
        <v>0</v>
      </c>
      <c r="G302" s="166"/>
      <c r="H302" s="7"/>
      <c r="I302" s="7"/>
      <c r="J302" s="139"/>
      <c r="K302" s="112"/>
      <c r="L302" s="140"/>
    </row>
    <row r="303" spans="1:12" ht="15.75" hidden="1" x14ac:dyDescent="0.25">
      <c r="A303" s="124">
        <f ca="1">'патриотика0,3664'!A299</f>
        <v>0</v>
      </c>
      <c r="B303" s="83" t="s">
        <v>84</v>
      </c>
      <c r="C303" s="83">
        <v>26</v>
      </c>
      <c r="D303" s="167">
        <v>0</v>
      </c>
      <c r="E303" s="357"/>
      <c r="F303" s="337">
        <f t="shared" si="13"/>
        <v>0</v>
      </c>
      <c r="G303" s="166"/>
      <c r="H303" s="7"/>
      <c r="I303" s="7"/>
      <c r="J303" s="139"/>
      <c r="K303" s="112"/>
      <c r="L303" s="140"/>
    </row>
    <row r="304" spans="1:12" ht="15.75" hidden="1" x14ac:dyDescent="0.25">
      <c r="A304" s="124">
        <f ca="1">'патриотика0,3664'!A300</f>
        <v>0</v>
      </c>
      <c r="B304" s="83" t="s">
        <v>84</v>
      </c>
      <c r="C304" s="83">
        <v>27</v>
      </c>
      <c r="D304" s="167">
        <v>0</v>
      </c>
      <c r="E304" s="357"/>
      <c r="F304" s="337">
        <f t="shared" si="13"/>
        <v>0</v>
      </c>
      <c r="G304" s="166"/>
      <c r="H304" s="7"/>
      <c r="I304" s="7"/>
      <c r="J304" s="139"/>
      <c r="K304" s="112"/>
      <c r="L304" s="140"/>
    </row>
    <row r="305" spans="1:12" ht="15.75" hidden="1" x14ac:dyDescent="0.25">
      <c r="A305" s="124">
        <f ca="1">'патриотика0,3664'!A301</f>
        <v>0</v>
      </c>
      <c r="B305" s="83" t="s">
        <v>84</v>
      </c>
      <c r="C305" s="83">
        <v>28</v>
      </c>
      <c r="D305" s="167">
        <v>0</v>
      </c>
      <c r="E305" s="357"/>
      <c r="F305" s="337">
        <f t="shared" si="13"/>
        <v>0</v>
      </c>
      <c r="G305" s="166"/>
      <c r="H305" s="7"/>
      <c r="I305" s="7"/>
      <c r="J305" s="139"/>
      <c r="K305" s="112"/>
      <c r="L305" s="140"/>
    </row>
    <row r="306" spans="1:12" ht="15.75" hidden="1" x14ac:dyDescent="0.25">
      <c r="A306" s="124">
        <f ca="1">'патриотика0,3664'!A302</f>
        <v>0</v>
      </c>
      <c r="B306" s="83" t="s">
        <v>84</v>
      </c>
      <c r="C306" s="83">
        <v>29</v>
      </c>
      <c r="D306" s="167">
        <v>0</v>
      </c>
      <c r="E306" s="357"/>
      <c r="F306" s="337">
        <f t="shared" si="13"/>
        <v>0</v>
      </c>
      <c r="G306" s="166"/>
      <c r="H306" s="7"/>
      <c r="I306" s="7"/>
      <c r="J306" s="139"/>
      <c r="K306" s="112"/>
      <c r="L306" s="140"/>
    </row>
    <row r="307" spans="1:12" ht="15.75" hidden="1" x14ac:dyDescent="0.25">
      <c r="A307" s="124">
        <f ca="1">'патриотика0,3664'!A303</f>
        <v>0</v>
      </c>
      <c r="B307" s="83" t="s">
        <v>84</v>
      </c>
      <c r="C307" s="83">
        <v>30</v>
      </c>
      <c r="D307" s="167">
        <v>0</v>
      </c>
      <c r="E307" s="357"/>
      <c r="F307" s="337">
        <f t="shared" si="13"/>
        <v>0</v>
      </c>
      <c r="G307" s="166"/>
      <c r="H307" s="7"/>
      <c r="I307" s="7"/>
      <c r="J307" s="139"/>
      <c r="K307" s="112"/>
      <c r="L307" s="140"/>
    </row>
    <row r="308" spans="1:12" ht="15.75" hidden="1" x14ac:dyDescent="0.25">
      <c r="A308" s="124">
        <f ca="1">'патриотика0,3664'!A304</f>
        <v>0</v>
      </c>
      <c r="B308" s="83" t="s">
        <v>84</v>
      </c>
      <c r="C308" s="83">
        <v>31</v>
      </c>
      <c r="D308" s="167">
        <v>0</v>
      </c>
      <c r="E308" s="357"/>
      <c r="F308" s="337">
        <f t="shared" si="13"/>
        <v>0</v>
      </c>
      <c r="G308" s="166"/>
      <c r="H308" s="7"/>
      <c r="I308" s="7"/>
      <c r="J308" s="139"/>
      <c r="K308" s="112"/>
      <c r="L308" s="140"/>
    </row>
    <row r="309" spans="1:12" ht="15.75" hidden="1" x14ac:dyDescent="0.25">
      <c r="A309" s="124">
        <f ca="1">'патриотика0,3664'!A305</f>
        <v>0</v>
      </c>
      <c r="B309" s="83" t="s">
        <v>84</v>
      </c>
      <c r="C309" s="83">
        <v>32</v>
      </c>
      <c r="D309" s="167">
        <v>0</v>
      </c>
      <c r="E309" s="357"/>
      <c r="F309" s="337">
        <f t="shared" si="13"/>
        <v>0</v>
      </c>
      <c r="G309" s="166"/>
      <c r="H309" s="7"/>
      <c r="I309" s="7"/>
      <c r="J309" s="139"/>
      <c r="K309" s="112"/>
      <c r="L309" s="140"/>
    </row>
    <row r="310" spans="1:12" ht="15.75" hidden="1" x14ac:dyDescent="0.25">
      <c r="A310" s="124">
        <f ca="1">'патриотика0,3664'!A306</f>
        <v>0</v>
      </c>
      <c r="B310" s="83" t="s">
        <v>84</v>
      </c>
      <c r="C310" s="83">
        <v>33</v>
      </c>
      <c r="D310" s="167">
        <v>0</v>
      </c>
      <c r="E310" s="357">
        <f>Лист1!H70</f>
        <v>0</v>
      </c>
      <c r="F310" s="337">
        <f t="shared" si="13"/>
        <v>0</v>
      </c>
      <c r="G310" s="166"/>
      <c r="H310" s="7"/>
      <c r="I310" s="7"/>
      <c r="J310" s="139"/>
      <c r="K310" s="112"/>
      <c r="L310" s="140"/>
    </row>
    <row r="311" spans="1:12" ht="15.75" hidden="1" x14ac:dyDescent="0.25">
      <c r="A311" s="124">
        <f ca="1">'патриотика0,3664'!A307</f>
        <v>0</v>
      </c>
      <c r="B311" s="83" t="s">
        <v>84</v>
      </c>
      <c r="C311" s="83">
        <v>34</v>
      </c>
      <c r="D311" s="167">
        <v>0</v>
      </c>
      <c r="E311" s="357">
        <f>Лист1!H71</f>
        <v>0</v>
      </c>
      <c r="F311" s="337">
        <f t="shared" si="13"/>
        <v>0</v>
      </c>
      <c r="G311" s="166"/>
      <c r="H311" s="7"/>
      <c r="I311" s="7"/>
      <c r="J311" s="139"/>
      <c r="K311" s="112"/>
      <c r="L311" s="140"/>
    </row>
    <row r="312" spans="1:12" ht="15.75" hidden="1" x14ac:dyDescent="0.25">
      <c r="A312" s="124">
        <f ca="1">'патриотика0,3664'!A308</f>
        <v>0</v>
      </c>
      <c r="B312" s="83" t="s">
        <v>84</v>
      </c>
      <c r="C312" s="83">
        <v>35</v>
      </c>
      <c r="D312" s="167">
        <v>0</v>
      </c>
      <c r="E312" s="357">
        <f>Лист1!H72</f>
        <v>0</v>
      </c>
      <c r="F312" s="337">
        <f t="shared" si="13"/>
        <v>0</v>
      </c>
      <c r="G312" s="166"/>
      <c r="H312" s="7"/>
      <c r="I312" s="7"/>
      <c r="J312" s="139"/>
      <c r="K312" s="112"/>
      <c r="L312" s="140"/>
    </row>
    <row r="313" spans="1:12" ht="15.75" hidden="1" x14ac:dyDescent="0.25">
      <c r="A313" s="124">
        <f ca="1">'патриотика0,3664'!A309</f>
        <v>0</v>
      </c>
      <c r="B313" s="83" t="s">
        <v>84</v>
      </c>
      <c r="C313" s="83">
        <v>36</v>
      </c>
      <c r="D313" s="167">
        <v>0</v>
      </c>
      <c r="E313" s="357">
        <f>Лист1!H73</f>
        <v>0</v>
      </c>
      <c r="F313" s="337">
        <f t="shared" si="13"/>
        <v>0</v>
      </c>
      <c r="G313" s="166"/>
      <c r="H313" s="7"/>
      <c r="I313" s="7"/>
      <c r="J313" s="139"/>
      <c r="K313" s="112"/>
      <c r="L313" s="140"/>
    </row>
    <row r="314" spans="1:12" ht="15.75" hidden="1" x14ac:dyDescent="0.25">
      <c r="A314" s="124">
        <f ca="1">'патриотика0,3664'!A310</f>
        <v>0</v>
      </c>
      <c r="B314" s="83" t="s">
        <v>84</v>
      </c>
      <c r="C314" s="83">
        <v>37</v>
      </c>
      <c r="D314" s="167">
        <v>0</v>
      </c>
      <c r="E314" s="357">
        <f>Лист1!H74</f>
        <v>0</v>
      </c>
      <c r="F314" s="337">
        <f t="shared" si="13"/>
        <v>0</v>
      </c>
      <c r="G314" s="166"/>
      <c r="H314" s="7"/>
      <c r="I314" s="7"/>
      <c r="J314" s="139"/>
      <c r="K314" s="112"/>
      <c r="L314" s="140"/>
    </row>
    <row r="315" spans="1:12" ht="15.75" hidden="1" x14ac:dyDescent="0.25">
      <c r="A315" s="124">
        <f ca="1">'патриотика0,3664'!A311</f>
        <v>0</v>
      </c>
      <c r="B315" s="83" t="s">
        <v>84</v>
      </c>
      <c r="C315" s="83">
        <v>38</v>
      </c>
      <c r="D315" s="167">
        <v>0</v>
      </c>
      <c r="E315" s="357">
        <f>Лист1!H75</f>
        <v>0</v>
      </c>
      <c r="F315" s="337">
        <f t="shared" si="13"/>
        <v>0</v>
      </c>
      <c r="G315" s="166"/>
      <c r="H315" s="7"/>
      <c r="I315" s="7"/>
      <c r="J315" s="139"/>
      <c r="K315" s="112"/>
      <c r="L315" s="140"/>
    </row>
    <row r="316" spans="1:12" ht="15.75" hidden="1" x14ac:dyDescent="0.25">
      <c r="A316" s="124">
        <f ca="1">'патриотика0,3664'!A312</f>
        <v>0</v>
      </c>
      <c r="B316" s="83" t="s">
        <v>84</v>
      </c>
      <c r="C316" s="83">
        <v>39</v>
      </c>
      <c r="D316" s="167">
        <v>0</v>
      </c>
      <c r="E316" s="357">
        <f>Лист1!H76</f>
        <v>0</v>
      </c>
      <c r="F316" s="337">
        <f t="shared" si="13"/>
        <v>0</v>
      </c>
      <c r="G316" s="166"/>
      <c r="H316" s="7"/>
      <c r="I316" s="7"/>
      <c r="J316" s="139"/>
      <c r="K316" s="112"/>
      <c r="L316" s="140"/>
    </row>
    <row r="317" spans="1:12" ht="15.75" hidden="1" x14ac:dyDescent="0.25">
      <c r="A317" s="124">
        <f ca="1">'патриотика0,3664'!A313</f>
        <v>0</v>
      </c>
      <c r="B317" s="83" t="s">
        <v>84</v>
      </c>
      <c r="C317" s="83">
        <v>40</v>
      </c>
      <c r="D317" s="167">
        <v>0</v>
      </c>
      <c r="E317" s="357">
        <f>Лист1!H77</f>
        <v>0</v>
      </c>
      <c r="F317" s="337">
        <f t="shared" si="13"/>
        <v>0</v>
      </c>
      <c r="G317" s="166"/>
      <c r="H317" s="7"/>
      <c r="I317" s="7"/>
      <c r="J317" s="139"/>
      <c r="K317" s="112"/>
      <c r="L317" s="140"/>
    </row>
    <row r="318" spans="1:12" ht="15.75" hidden="1" x14ac:dyDescent="0.25">
      <c r="A318" s="124">
        <f ca="1">'патриотика0,3664'!A314</f>
        <v>0</v>
      </c>
      <c r="B318" s="83" t="s">
        <v>84</v>
      </c>
      <c r="C318" s="83">
        <v>41</v>
      </c>
      <c r="D318" s="167">
        <v>0</v>
      </c>
      <c r="E318" s="357">
        <f>Лист1!H78</f>
        <v>0</v>
      </c>
      <c r="F318" s="337">
        <f t="shared" si="13"/>
        <v>0</v>
      </c>
      <c r="G318" s="166"/>
      <c r="H318" s="7"/>
      <c r="I318" s="7"/>
      <c r="J318" s="139"/>
      <c r="K318" s="112"/>
      <c r="L318" s="140"/>
    </row>
    <row r="319" spans="1:12" ht="15.75" hidden="1" x14ac:dyDescent="0.25">
      <c r="A319" s="124">
        <f ca="1">'патриотика0,3664'!A315</f>
        <v>0</v>
      </c>
      <c r="B319" s="83" t="s">
        <v>84</v>
      </c>
      <c r="C319" s="83">
        <v>42</v>
      </c>
      <c r="D319" s="167">
        <v>0</v>
      </c>
      <c r="E319" s="357">
        <f>Лист1!H79</f>
        <v>0</v>
      </c>
      <c r="F319" s="337">
        <f t="shared" si="13"/>
        <v>0</v>
      </c>
      <c r="G319" s="166"/>
      <c r="H319" s="7"/>
      <c r="I319" s="7"/>
      <c r="J319" s="139"/>
      <c r="K319" s="112"/>
      <c r="L319" s="140"/>
    </row>
    <row r="320" spans="1:12" ht="15.75" hidden="1" x14ac:dyDescent="0.25">
      <c r="A320" s="124">
        <f ca="1">'патриотика0,3664'!A316</f>
        <v>0</v>
      </c>
      <c r="B320" s="83" t="s">
        <v>84</v>
      </c>
      <c r="C320" s="83">
        <v>43</v>
      </c>
      <c r="D320" s="167">
        <v>0</v>
      </c>
      <c r="E320" s="357">
        <f>Лист1!H80</f>
        <v>0</v>
      </c>
      <c r="F320" s="337">
        <f t="shared" si="13"/>
        <v>0</v>
      </c>
      <c r="G320" s="166"/>
      <c r="H320" s="7"/>
      <c r="I320" s="7"/>
      <c r="J320" s="139"/>
      <c r="K320" s="112"/>
      <c r="L320" s="140"/>
    </row>
    <row r="321" spans="1:12" ht="15.75" hidden="1" x14ac:dyDescent="0.25">
      <c r="A321" s="124">
        <f ca="1">'патриотика0,3664'!A317</f>
        <v>0</v>
      </c>
      <c r="B321" s="83" t="s">
        <v>84</v>
      </c>
      <c r="C321" s="83">
        <v>44</v>
      </c>
      <c r="D321" s="167">
        <v>0</v>
      </c>
      <c r="E321" s="357">
        <f>Лист1!H81</f>
        <v>0</v>
      </c>
      <c r="F321" s="337">
        <f t="shared" si="13"/>
        <v>0</v>
      </c>
      <c r="G321" s="166"/>
      <c r="H321" s="7"/>
      <c r="I321" s="7"/>
      <c r="J321" s="139"/>
      <c r="K321" s="112"/>
      <c r="L321" s="140"/>
    </row>
    <row r="322" spans="1:12" ht="15.75" hidden="1" x14ac:dyDescent="0.25">
      <c r="A322" s="124">
        <f ca="1">'патриотика0,3664'!A318</f>
        <v>0</v>
      </c>
      <c r="B322" s="83" t="s">
        <v>84</v>
      </c>
      <c r="C322" s="83">
        <v>45</v>
      </c>
      <c r="D322" s="167">
        <f>PRODUCT(Лист1!G82,$A$216)</f>
        <v>0.26719999999999999</v>
      </c>
      <c r="E322" s="357">
        <f>Лист1!H82</f>
        <v>0</v>
      </c>
      <c r="F322" s="337">
        <f t="shared" si="13"/>
        <v>0</v>
      </c>
      <c r="G322" s="166"/>
      <c r="H322" s="7"/>
      <c r="I322" s="7"/>
      <c r="J322" s="139"/>
      <c r="K322" s="112"/>
      <c r="L322" s="140"/>
    </row>
    <row r="323" spans="1:12" ht="15.75" hidden="1" x14ac:dyDescent="0.25">
      <c r="A323" s="124">
        <f ca="1">'патриотика0,3664'!A319</f>
        <v>0</v>
      </c>
      <c r="B323" s="83" t="s">
        <v>84</v>
      </c>
      <c r="C323" s="83">
        <v>46</v>
      </c>
      <c r="D323" s="167">
        <f>PRODUCT(Лист1!G83,$A$216)</f>
        <v>0.26719999999999999</v>
      </c>
      <c r="E323" s="357">
        <f>Лист1!H83</f>
        <v>0</v>
      </c>
      <c r="F323" s="337">
        <f t="shared" si="13"/>
        <v>0</v>
      </c>
      <c r="G323" s="166"/>
      <c r="H323" s="7"/>
      <c r="I323" s="7"/>
      <c r="J323" s="139"/>
      <c r="K323" s="112"/>
      <c r="L323" s="140"/>
    </row>
    <row r="324" spans="1:12" ht="15.75" hidden="1" x14ac:dyDescent="0.25">
      <c r="A324" s="124">
        <f ca="1">'патриотика0,3664'!A320</f>
        <v>0</v>
      </c>
      <c r="B324" s="83" t="s">
        <v>84</v>
      </c>
      <c r="C324" s="83">
        <v>47</v>
      </c>
      <c r="D324" s="167">
        <f>PRODUCT(Лист1!G84,$A$216)</f>
        <v>0.26719999999999999</v>
      </c>
      <c r="E324" s="357">
        <f>Лист1!H84</f>
        <v>0</v>
      </c>
      <c r="F324" s="337">
        <f t="shared" si="13"/>
        <v>0</v>
      </c>
      <c r="G324" s="166"/>
      <c r="H324" s="7"/>
      <c r="I324" s="7"/>
      <c r="J324" s="139"/>
      <c r="K324" s="112"/>
      <c r="L324" s="140"/>
    </row>
    <row r="325" spans="1:12" ht="15.75" hidden="1" x14ac:dyDescent="0.25">
      <c r="A325" s="124">
        <f ca="1">'патриотика0,3664'!A321</f>
        <v>0</v>
      </c>
      <c r="B325" s="83" t="s">
        <v>84</v>
      </c>
      <c r="C325" s="83">
        <v>48</v>
      </c>
      <c r="D325" s="167">
        <f>PRODUCT(Лист1!G85,$A$216)</f>
        <v>0.26719999999999999</v>
      </c>
      <c r="E325" s="357">
        <f>Лист1!H85</f>
        <v>0</v>
      </c>
      <c r="F325" s="337">
        <f t="shared" si="13"/>
        <v>0</v>
      </c>
      <c r="G325" s="166"/>
      <c r="H325" s="7"/>
      <c r="I325" s="7"/>
      <c r="J325" s="139"/>
      <c r="K325" s="112"/>
      <c r="L325" s="140"/>
    </row>
    <row r="326" spans="1:12" ht="15.75" hidden="1" x14ac:dyDescent="0.25">
      <c r="A326" s="124">
        <f ca="1">'патриотика0,3664'!A322</f>
        <v>0</v>
      </c>
      <c r="B326" s="83" t="s">
        <v>84</v>
      </c>
      <c r="C326" s="83">
        <v>49</v>
      </c>
      <c r="D326" s="167">
        <f>PRODUCT(Лист1!G86,$A$216)</f>
        <v>0.26719999999999999</v>
      </c>
      <c r="E326" s="357">
        <f>Лист1!H86</f>
        <v>0</v>
      </c>
      <c r="F326" s="337">
        <f t="shared" si="13"/>
        <v>0</v>
      </c>
      <c r="G326" s="166"/>
      <c r="H326" s="7"/>
      <c r="I326" s="7"/>
      <c r="J326" s="139"/>
      <c r="K326" s="112"/>
      <c r="L326" s="140"/>
    </row>
    <row r="327" spans="1:12" ht="15.75" hidden="1" x14ac:dyDescent="0.25">
      <c r="A327" s="124">
        <f ca="1">'патриотика0,3664'!A323</f>
        <v>0</v>
      </c>
      <c r="B327" s="83" t="s">
        <v>84</v>
      </c>
      <c r="C327" s="83">
        <v>50</v>
      </c>
      <c r="D327" s="167">
        <f>PRODUCT(Лист1!G87,$A$216)</f>
        <v>0.26719999999999999</v>
      </c>
      <c r="E327" s="357">
        <f>Лист1!H87</f>
        <v>0</v>
      </c>
      <c r="F327" s="337">
        <f t="shared" si="13"/>
        <v>0</v>
      </c>
      <c r="G327" s="166"/>
      <c r="H327" s="7"/>
      <c r="I327" s="7"/>
      <c r="J327" s="139"/>
      <c r="K327" s="112"/>
      <c r="L327" s="140"/>
    </row>
    <row r="328" spans="1:12" ht="15.75" hidden="1" x14ac:dyDescent="0.25">
      <c r="A328" s="124">
        <f ca="1">'патриотика0,3664'!A324</f>
        <v>0</v>
      </c>
      <c r="B328" s="83" t="s">
        <v>84</v>
      </c>
      <c r="C328" s="83">
        <v>51</v>
      </c>
      <c r="D328" s="167">
        <f>PRODUCT(Лист1!G88,$A$216)</f>
        <v>0.26719999999999999</v>
      </c>
      <c r="E328" s="357">
        <f>Лист1!H88</f>
        <v>0</v>
      </c>
      <c r="F328" s="337">
        <f t="shared" si="13"/>
        <v>0</v>
      </c>
      <c r="G328" s="166"/>
      <c r="H328" s="7"/>
      <c r="I328" s="7"/>
      <c r="J328" s="139"/>
      <c r="K328" s="112"/>
      <c r="L328" s="140"/>
    </row>
    <row r="329" spans="1:12" ht="12.75" hidden="1" customHeight="1" x14ac:dyDescent="0.25">
      <c r="A329" s="124">
        <f ca="1">'патриотика0,3664'!A325</f>
        <v>0</v>
      </c>
      <c r="B329" s="83" t="s">
        <v>84</v>
      </c>
      <c r="C329" s="83">
        <v>52</v>
      </c>
      <c r="D329" s="167">
        <f>PRODUCT(Лист1!G89,$A$216)</f>
        <v>0.26719999999999999</v>
      </c>
      <c r="E329" s="357">
        <f>Лист1!H89</f>
        <v>0</v>
      </c>
      <c r="F329" s="337">
        <f t="shared" si="13"/>
        <v>0</v>
      </c>
      <c r="G329" s="166"/>
      <c r="H329" s="7"/>
      <c r="I329" s="7"/>
      <c r="J329" s="139"/>
      <c r="K329" s="112"/>
      <c r="L329" s="140"/>
    </row>
    <row r="330" spans="1:12" ht="15.75" hidden="1" x14ac:dyDescent="0.25">
      <c r="A330" s="124">
        <f ca="1">'патриотика0,3664'!A326</f>
        <v>0</v>
      </c>
      <c r="B330" s="83" t="s">
        <v>84</v>
      </c>
      <c r="C330" s="83">
        <v>53</v>
      </c>
      <c r="D330" s="167">
        <f>PRODUCT(Лист1!G90,$A$216)</f>
        <v>0.26719999999999999</v>
      </c>
      <c r="E330" s="357">
        <f>Лист1!H90</f>
        <v>0</v>
      </c>
      <c r="F330" s="337">
        <f t="shared" si="13"/>
        <v>0</v>
      </c>
      <c r="G330" s="166"/>
      <c r="H330" s="7"/>
      <c r="I330" s="7"/>
      <c r="J330" s="139"/>
      <c r="K330" s="112"/>
      <c r="L330" s="140"/>
    </row>
    <row r="331" spans="1:12" ht="15.75" hidden="1" x14ac:dyDescent="0.25">
      <c r="A331" s="124">
        <f ca="1">'патриотика0,3664'!A327</f>
        <v>0</v>
      </c>
      <c r="B331" s="83" t="s">
        <v>84</v>
      </c>
      <c r="C331" s="83">
        <v>54</v>
      </c>
      <c r="D331" s="167">
        <f>PRODUCT(Лист1!G91,$A$216)</f>
        <v>0.26719999999999999</v>
      </c>
      <c r="E331" s="357">
        <f>Лист1!H91</f>
        <v>0</v>
      </c>
      <c r="F331" s="337">
        <f t="shared" si="13"/>
        <v>0</v>
      </c>
      <c r="G331" s="166"/>
      <c r="H331" s="7"/>
      <c r="I331" s="7"/>
      <c r="J331" s="139"/>
      <c r="K331" s="112"/>
      <c r="L331" s="140"/>
    </row>
    <row r="332" spans="1:12" ht="15.75" hidden="1" x14ac:dyDescent="0.25">
      <c r="A332" s="124">
        <f ca="1">'патриотика0,3664'!A328</f>
        <v>0</v>
      </c>
      <c r="B332" s="83" t="s">
        <v>84</v>
      </c>
      <c r="C332" s="83">
        <v>55</v>
      </c>
      <c r="D332" s="167">
        <f>PRODUCT(Лист1!G92,$A$216)</f>
        <v>0.26719999999999999</v>
      </c>
      <c r="E332" s="357">
        <f>Лист1!H92</f>
        <v>0</v>
      </c>
      <c r="F332" s="337">
        <f t="shared" si="13"/>
        <v>0</v>
      </c>
      <c r="G332" s="166"/>
      <c r="H332" s="7"/>
      <c r="I332" s="7"/>
      <c r="J332" s="139"/>
      <c r="K332" s="112"/>
      <c r="L332" s="140"/>
    </row>
    <row r="333" spans="1:12" ht="15.75" hidden="1" x14ac:dyDescent="0.25">
      <c r="A333" s="124">
        <f ca="1">'патриотика0,3664'!A329</f>
        <v>0</v>
      </c>
      <c r="B333" s="83" t="s">
        <v>84</v>
      </c>
      <c r="C333" s="83">
        <v>56</v>
      </c>
      <c r="D333" s="167">
        <f>PRODUCT(Лист1!G93,$A$216)</f>
        <v>0.26719999999999999</v>
      </c>
      <c r="E333" s="357">
        <f>Лист1!H93</f>
        <v>0</v>
      </c>
      <c r="F333" s="337">
        <f t="shared" si="13"/>
        <v>0</v>
      </c>
      <c r="G333" s="166"/>
      <c r="H333" s="7"/>
      <c r="I333" s="7"/>
      <c r="J333" s="139"/>
      <c r="K333" s="112"/>
      <c r="L333" s="140"/>
    </row>
    <row r="334" spans="1:12" ht="15.75" hidden="1" x14ac:dyDescent="0.25">
      <c r="A334" s="124">
        <f ca="1">'патриотика0,3664'!A330</f>
        <v>0</v>
      </c>
      <c r="B334" s="83" t="s">
        <v>84</v>
      </c>
      <c r="C334" s="83">
        <v>57</v>
      </c>
      <c r="D334" s="167">
        <f>PRODUCT(Лист1!G94,$A$216)</f>
        <v>0.26719999999999999</v>
      </c>
      <c r="E334" s="357">
        <f>Лист1!H94</f>
        <v>0</v>
      </c>
      <c r="F334" s="337">
        <f t="shared" si="13"/>
        <v>0</v>
      </c>
      <c r="G334" s="166"/>
      <c r="H334" s="7"/>
      <c r="I334" s="7"/>
      <c r="J334" s="139"/>
      <c r="K334" s="112"/>
      <c r="L334" s="140"/>
    </row>
    <row r="335" spans="1:12" ht="15.75" hidden="1" x14ac:dyDescent="0.25">
      <c r="A335" s="124">
        <f ca="1">'патриотика0,3664'!A331</f>
        <v>0</v>
      </c>
      <c r="B335" s="83" t="s">
        <v>84</v>
      </c>
      <c r="C335" s="83">
        <v>58</v>
      </c>
      <c r="D335" s="167">
        <f>PRODUCT(Лист1!G95,$A$216)</f>
        <v>0.26719999999999999</v>
      </c>
      <c r="E335" s="357">
        <f>Лист1!H95</f>
        <v>0</v>
      </c>
      <c r="F335" s="337">
        <f t="shared" si="13"/>
        <v>0</v>
      </c>
      <c r="G335" s="166"/>
      <c r="H335" s="7"/>
      <c r="I335" s="7"/>
      <c r="J335" s="139"/>
      <c r="K335" s="112"/>
      <c r="L335" s="140"/>
    </row>
    <row r="336" spans="1:12" ht="15.75" hidden="1" x14ac:dyDescent="0.25">
      <c r="A336" s="124">
        <f ca="1">'патриотика0,3664'!A332</f>
        <v>0</v>
      </c>
      <c r="B336" s="83" t="s">
        <v>84</v>
      </c>
      <c r="C336" s="83">
        <v>59</v>
      </c>
      <c r="D336" s="167">
        <f>PRODUCT(Лист1!G96,$A$216)</f>
        <v>0.26719999999999999</v>
      </c>
      <c r="E336" s="357">
        <f>Лист1!H96</f>
        <v>0</v>
      </c>
      <c r="F336" s="337">
        <f t="shared" si="13"/>
        <v>0</v>
      </c>
      <c r="G336" s="166"/>
      <c r="H336" s="7"/>
      <c r="I336" s="7"/>
      <c r="J336" s="139"/>
      <c r="K336" s="112"/>
      <c r="L336" s="140"/>
    </row>
    <row r="337" spans="1:12" ht="15.75" hidden="1" x14ac:dyDescent="0.25">
      <c r="A337" s="124">
        <f ca="1">'патриотика0,3664'!A333</f>
        <v>0</v>
      </c>
      <c r="B337" s="83" t="s">
        <v>84</v>
      </c>
      <c r="C337" s="83">
        <v>60</v>
      </c>
      <c r="D337" s="167">
        <f>PRODUCT(Лист1!G97,$A$216)</f>
        <v>0.26719999999999999</v>
      </c>
      <c r="E337" s="357">
        <f>Лист1!H97</f>
        <v>0</v>
      </c>
      <c r="F337" s="337">
        <f t="shared" si="13"/>
        <v>0</v>
      </c>
      <c r="G337" s="166"/>
      <c r="H337" s="7"/>
      <c r="I337" s="7"/>
      <c r="J337" s="139"/>
      <c r="K337" s="112"/>
      <c r="L337" s="140"/>
    </row>
    <row r="338" spans="1:12" ht="15.75" hidden="1" x14ac:dyDescent="0.25">
      <c r="A338" s="124">
        <f ca="1">'патриотика0,3664'!A334</f>
        <v>0</v>
      </c>
      <c r="B338" s="83" t="s">
        <v>84</v>
      </c>
      <c r="C338" s="83">
        <v>61</v>
      </c>
      <c r="D338" s="167">
        <f>PRODUCT(Лист1!G98,$A$216)</f>
        <v>0.26719999999999999</v>
      </c>
      <c r="E338" s="357">
        <f>Лист1!H98</f>
        <v>0</v>
      </c>
      <c r="F338" s="337">
        <f t="shared" si="13"/>
        <v>0</v>
      </c>
      <c r="G338" s="166"/>
      <c r="H338" s="7"/>
      <c r="I338" s="7"/>
      <c r="J338" s="139"/>
      <c r="K338" s="112"/>
      <c r="L338" s="140"/>
    </row>
    <row r="339" spans="1:12" ht="15.75" hidden="1" x14ac:dyDescent="0.25">
      <c r="A339" s="124">
        <f ca="1">'патриотика0,3664'!A335</f>
        <v>0</v>
      </c>
      <c r="B339" s="83" t="s">
        <v>84</v>
      </c>
      <c r="C339" s="83">
        <v>62</v>
      </c>
      <c r="D339" s="167">
        <f>PRODUCT(Лист1!G99,$A$216)</f>
        <v>0.26719999999999999</v>
      </c>
      <c r="E339" s="357">
        <f>Лист1!H99</f>
        <v>0</v>
      </c>
      <c r="F339" s="337">
        <f t="shared" si="13"/>
        <v>0</v>
      </c>
      <c r="G339" s="166"/>
      <c r="H339" s="7"/>
      <c r="I339" s="7"/>
      <c r="J339" s="139"/>
      <c r="K339" s="112"/>
      <c r="L339" s="140"/>
    </row>
    <row r="340" spans="1:12" ht="15.75" hidden="1" x14ac:dyDescent="0.25">
      <c r="A340" s="124">
        <f ca="1">'патриотика0,3664'!A336</f>
        <v>0</v>
      </c>
      <c r="B340" s="83" t="s">
        <v>84</v>
      </c>
      <c r="C340" s="83">
        <v>63</v>
      </c>
      <c r="D340" s="167">
        <f>PRODUCT(Лист1!G100,$A$216)</f>
        <v>0.26719999999999999</v>
      </c>
      <c r="E340" s="357">
        <f>Лист1!H100</f>
        <v>0</v>
      </c>
      <c r="F340" s="337">
        <f t="shared" si="13"/>
        <v>0</v>
      </c>
      <c r="G340" s="166"/>
      <c r="H340" s="7"/>
      <c r="I340" s="7"/>
      <c r="J340" s="139"/>
      <c r="K340" s="112"/>
      <c r="L340" s="140"/>
    </row>
    <row r="341" spans="1:12" ht="15.75" hidden="1" x14ac:dyDescent="0.25">
      <c r="A341" s="124">
        <f ca="1">'патриотика0,3664'!A337</f>
        <v>0</v>
      </c>
      <c r="B341" s="83" t="s">
        <v>84</v>
      </c>
      <c r="C341" s="83">
        <v>64</v>
      </c>
      <c r="D341" s="167">
        <f>PRODUCT(Лист1!G101,$A$216)</f>
        <v>0.26719999999999999</v>
      </c>
      <c r="E341" s="357">
        <f>Лист1!H101</f>
        <v>0</v>
      </c>
      <c r="F341" s="337">
        <f t="shared" si="13"/>
        <v>0</v>
      </c>
      <c r="G341" s="166"/>
      <c r="H341" s="7"/>
      <c r="I341" s="7"/>
      <c r="J341" s="139"/>
      <c r="K341" s="112"/>
      <c r="L341" s="140"/>
    </row>
    <row r="342" spans="1:12" ht="15.75" hidden="1" x14ac:dyDescent="0.25">
      <c r="A342" s="124">
        <f ca="1">'патриотика0,3664'!A338</f>
        <v>0</v>
      </c>
      <c r="B342" s="83" t="s">
        <v>84</v>
      </c>
      <c r="C342" s="83">
        <v>65</v>
      </c>
      <c r="D342" s="167">
        <f>PRODUCT(Лист1!G102,$A$216)</f>
        <v>0.26719999999999999</v>
      </c>
      <c r="E342" s="357">
        <f>Лист1!H102</f>
        <v>0</v>
      </c>
      <c r="F342" s="337">
        <f t="shared" si="13"/>
        <v>0</v>
      </c>
      <c r="G342" s="166"/>
      <c r="H342" s="7"/>
      <c r="I342" s="7"/>
      <c r="J342" s="139"/>
      <c r="K342" s="112"/>
      <c r="L342" s="140"/>
    </row>
    <row r="343" spans="1:12" ht="15.75" hidden="1" x14ac:dyDescent="0.25">
      <c r="A343" s="124">
        <f ca="1">'патриотика0,3664'!A339</f>
        <v>0</v>
      </c>
      <c r="B343" s="83" t="s">
        <v>84</v>
      </c>
      <c r="C343" s="83">
        <v>66</v>
      </c>
      <c r="D343" s="167">
        <f>PRODUCT(Лист1!G103,$A$216)</f>
        <v>0.26719999999999999</v>
      </c>
      <c r="E343" s="357">
        <f>Лист1!H103</f>
        <v>0</v>
      </c>
      <c r="F343" s="337">
        <f t="shared" si="13"/>
        <v>0</v>
      </c>
      <c r="G343" s="166"/>
      <c r="H343" s="7"/>
      <c r="I343" s="7"/>
      <c r="J343" s="139"/>
      <c r="K343" s="112"/>
      <c r="L343" s="140"/>
    </row>
    <row r="344" spans="1:12" ht="15.75" hidden="1" x14ac:dyDescent="0.25">
      <c r="A344" s="124">
        <f ca="1">'патриотика0,3664'!A340</f>
        <v>0</v>
      </c>
      <c r="B344" s="83" t="s">
        <v>84</v>
      </c>
      <c r="C344" s="83">
        <v>67</v>
      </c>
      <c r="D344" s="167">
        <f>PRODUCT(Лист1!G104,$A$216)</f>
        <v>0.26719999999999999</v>
      </c>
      <c r="E344" s="357">
        <f>Лист1!H104</f>
        <v>0</v>
      </c>
      <c r="F344" s="337">
        <f t="shared" si="13"/>
        <v>0</v>
      </c>
      <c r="G344" s="166"/>
      <c r="H344" s="7"/>
      <c r="I344" s="7"/>
      <c r="J344" s="139"/>
      <c r="K344" s="112"/>
      <c r="L344" s="140"/>
    </row>
    <row r="345" spans="1:12" ht="15.75" hidden="1" x14ac:dyDescent="0.25">
      <c r="A345" s="124">
        <f ca="1">'патриотика0,3664'!A341</f>
        <v>0</v>
      </c>
      <c r="B345" s="83" t="s">
        <v>84</v>
      </c>
      <c r="C345" s="83">
        <v>68</v>
      </c>
      <c r="D345" s="167">
        <f>PRODUCT(Лист1!G105,$A$216)</f>
        <v>0.26719999999999999</v>
      </c>
      <c r="E345" s="357">
        <f>Лист1!H105</f>
        <v>0</v>
      </c>
      <c r="F345" s="337">
        <f t="shared" si="13"/>
        <v>0</v>
      </c>
      <c r="G345" s="166"/>
      <c r="H345" s="7"/>
      <c r="I345" s="7"/>
      <c r="J345" s="139"/>
      <c r="K345" s="112"/>
      <c r="L345" s="140"/>
    </row>
    <row r="346" spans="1:12" ht="15.75" hidden="1" x14ac:dyDescent="0.25">
      <c r="A346" s="124">
        <f ca="1">'патриотика0,3664'!A342</f>
        <v>0</v>
      </c>
      <c r="B346" s="83" t="s">
        <v>84</v>
      </c>
      <c r="C346" s="83">
        <v>69</v>
      </c>
      <c r="D346" s="167">
        <f>PRODUCT(Лист1!G106,$A$216)</f>
        <v>0.26719999999999999</v>
      </c>
      <c r="E346" s="357">
        <f>Лист1!H106</f>
        <v>0</v>
      </c>
      <c r="F346" s="337">
        <f t="shared" si="13"/>
        <v>0</v>
      </c>
      <c r="G346" s="166"/>
      <c r="H346" s="7"/>
      <c r="I346" s="7"/>
      <c r="J346" s="139"/>
      <c r="K346" s="112"/>
      <c r="L346" s="140"/>
    </row>
    <row r="347" spans="1:12" ht="15.75" hidden="1" x14ac:dyDescent="0.25">
      <c r="A347" s="124">
        <f ca="1">'патриотика0,3664'!A343</f>
        <v>0</v>
      </c>
      <c r="B347" s="83" t="s">
        <v>84</v>
      </c>
      <c r="C347" s="83">
        <v>70</v>
      </c>
      <c r="D347" s="167">
        <f>PRODUCT(Лист1!G107,$A$216)</f>
        <v>0.26719999999999999</v>
      </c>
      <c r="E347" s="357">
        <f>Лист1!H107</f>
        <v>0</v>
      </c>
      <c r="F347" s="337">
        <f t="shared" si="13"/>
        <v>0</v>
      </c>
      <c r="G347" s="166"/>
      <c r="H347" s="7"/>
      <c r="I347" s="7"/>
      <c r="J347" s="139"/>
      <c r="K347" s="112"/>
      <c r="L347" s="140"/>
    </row>
    <row r="348" spans="1:12" ht="15.75" hidden="1" x14ac:dyDescent="0.25">
      <c r="A348" s="124">
        <f ca="1">'патриотика0,3664'!A344</f>
        <v>0</v>
      </c>
      <c r="B348" s="83" t="s">
        <v>84</v>
      </c>
      <c r="C348" s="83">
        <v>71</v>
      </c>
      <c r="D348" s="167">
        <f>PRODUCT(Лист1!G108,$A$216)</f>
        <v>0.26719999999999999</v>
      </c>
      <c r="E348" s="357">
        <f>Лист1!H108</f>
        <v>0</v>
      </c>
      <c r="F348" s="337">
        <f t="shared" si="13"/>
        <v>0</v>
      </c>
      <c r="G348" s="166"/>
      <c r="H348" s="7"/>
      <c r="I348" s="7"/>
      <c r="J348" s="139"/>
      <c r="K348" s="112"/>
      <c r="L348" s="140"/>
    </row>
    <row r="349" spans="1:12" ht="15.75" hidden="1" x14ac:dyDescent="0.25">
      <c r="A349" s="124">
        <f ca="1">'патриотика0,3664'!A345</f>
        <v>0</v>
      </c>
      <c r="B349" s="83" t="s">
        <v>84</v>
      </c>
      <c r="C349" s="83">
        <v>72</v>
      </c>
      <c r="D349" s="167">
        <f>PRODUCT(Лист1!G109,$A$216)</f>
        <v>0.26719999999999999</v>
      </c>
      <c r="E349" s="357">
        <f>Лист1!H109</f>
        <v>0</v>
      </c>
      <c r="F349" s="337">
        <f t="shared" si="13"/>
        <v>0</v>
      </c>
      <c r="G349" s="166"/>
      <c r="H349" s="7"/>
      <c r="I349" s="7"/>
      <c r="J349" s="139"/>
      <c r="K349" s="112"/>
      <c r="L349" s="140"/>
    </row>
    <row r="350" spans="1:12" ht="15.75" hidden="1" x14ac:dyDescent="0.25">
      <c r="A350" s="124">
        <f ca="1">'патриотика0,3664'!A346</f>
        <v>0</v>
      </c>
      <c r="B350" s="83" t="s">
        <v>84</v>
      </c>
      <c r="C350" s="83">
        <v>73</v>
      </c>
      <c r="D350" s="167">
        <f>PRODUCT(Лист1!G110,$A$216)</f>
        <v>0.26719999999999999</v>
      </c>
      <c r="E350" s="357">
        <f>Лист1!H110</f>
        <v>0</v>
      </c>
      <c r="F350" s="337">
        <f t="shared" si="13"/>
        <v>0</v>
      </c>
      <c r="G350" s="166"/>
      <c r="H350" s="7"/>
      <c r="I350" s="7"/>
      <c r="J350" s="139"/>
      <c r="K350" s="112"/>
      <c r="L350" s="140"/>
    </row>
    <row r="351" spans="1:12" ht="15.75" hidden="1" x14ac:dyDescent="0.25">
      <c r="A351" s="124">
        <f ca="1">'патриотика0,3664'!A347</f>
        <v>0</v>
      </c>
      <c r="B351" s="83" t="s">
        <v>84</v>
      </c>
      <c r="C351" s="83">
        <v>74</v>
      </c>
      <c r="D351" s="167">
        <f>PRODUCT(Лист1!G111,$A$216)</f>
        <v>0.26719999999999999</v>
      </c>
      <c r="E351" s="357">
        <f>Лист1!H111</f>
        <v>0</v>
      </c>
      <c r="F351" s="337">
        <f t="shared" si="13"/>
        <v>0</v>
      </c>
      <c r="G351" s="166"/>
      <c r="H351" s="7"/>
      <c r="I351" s="7"/>
      <c r="J351" s="139"/>
      <c r="K351" s="112"/>
      <c r="L351" s="140"/>
    </row>
    <row r="352" spans="1:12" ht="15.75" hidden="1" x14ac:dyDescent="0.25">
      <c r="A352" s="124">
        <f ca="1">'патриотика0,3664'!A348</f>
        <v>0</v>
      </c>
      <c r="B352" s="83" t="s">
        <v>84</v>
      </c>
      <c r="C352" s="83">
        <v>75</v>
      </c>
      <c r="D352" s="167">
        <f>PRODUCT(Лист1!G112,$A$216)</f>
        <v>0.26719999999999999</v>
      </c>
      <c r="E352" s="357">
        <f>Лист1!H112</f>
        <v>0</v>
      </c>
      <c r="F352" s="337">
        <f t="shared" si="13"/>
        <v>0</v>
      </c>
      <c r="G352" s="166"/>
      <c r="H352" s="7"/>
      <c r="I352" s="7"/>
      <c r="J352" s="139"/>
      <c r="K352" s="112"/>
      <c r="L352" s="140"/>
    </row>
    <row r="353" spans="1:12" ht="15.75" hidden="1" x14ac:dyDescent="0.25">
      <c r="A353" s="124">
        <f ca="1">'патриотика0,3664'!A349</f>
        <v>0</v>
      </c>
      <c r="B353" s="83" t="s">
        <v>84</v>
      </c>
      <c r="C353" s="83">
        <v>76</v>
      </c>
      <c r="D353" s="167">
        <f>PRODUCT(Лист1!G113,$A$216)</f>
        <v>0.26719999999999999</v>
      </c>
      <c r="E353" s="357">
        <f>Лист1!H113</f>
        <v>0</v>
      </c>
      <c r="F353" s="337">
        <f t="shared" si="13"/>
        <v>0</v>
      </c>
      <c r="G353" s="166"/>
      <c r="H353" s="7"/>
      <c r="I353" s="7"/>
      <c r="J353" s="139"/>
      <c r="K353" s="112"/>
      <c r="L353" s="140"/>
    </row>
    <row r="354" spans="1:12" ht="15.75" hidden="1" x14ac:dyDescent="0.25">
      <c r="A354" s="124">
        <f ca="1">'патриотика0,3664'!A350</f>
        <v>0</v>
      </c>
      <c r="B354" s="83" t="s">
        <v>84</v>
      </c>
      <c r="C354" s="83">
        <v>77</v>
      </c>
      <c r="D354" s="167">
        <f>PRODUCT(Лист1!G114,$A$216)</f>
        <v>0.26719999999999999</v>
      </c>
      <c r="E354" s="357">
        <f>Лист1!H114</f>
        <v>0</v>
      </c>
      <c r="F354" s="337">
        <f t="shared" si="13"/>
        <v>0</v>
      </c>
      <c r="G354" s="166"/>
      <c r="H354" s="7"/>
      <c r="I354" s="7"/>
      <c r="J354" s="139"/>
      <c r="K354" s="112"/>
      <c r="L354" s="140"/>
    </row>
    <row r="355" spans="1:12" ht="15.75" hidden="1" x14ac:dyDescent="0.25">
      <c r="A355" s="124">
        <f ca="1">'патриотика0,3664'!A351</f>
        <v>0</v>
      </c>
      <c r="B355" s="83" t="s">
        <v>84</v>
      </c>
      <c r="C355" s="83">
        <v>78</v>
      </c>
      <c r="D355" s="167">
        <f>PRODUCT(Лист1!G115,$A$216)</f>
        <v>0.26719999999999999</v>
      </c>
      <c r="E355" s="357">
        <f>Лист1!H115</f>
        <v>0</v>
      </c>
      <c r="F355" s="337">
        <f t="shared" si="13"/>
        <v>0</v>
      </c>
      <c r="G355" s="166"/>
      <c r="H355" s="7"/>
      <c r="I355" s="7"/>
      <c r="J355" s="139"/>
      <c r="K355" s="112"/>
      <c r="L355" s="140"/>
    </row>
    <row r="356" spans="1:12" ht="15.75" hidden="1" x14ac:dyDescent="0.25">
      <c r="A356" s="124">
        <f ca="1">'патриотика0,3664'!A352</f>
        <v>0</v>
      </c>
      <c r="B356" s="83" t="s">
        <v>84</v>
      </c>
      <c r="C356" s="83">
        <v>79</v>
      </c>
      <c r="D356" s="167">
        <f>PRODUCT(Лист1!G116,$A$216)</f>
        <v>0.26719999999999999</v>
      </c>
      <c r="E356" s="357">
        <f>Лист1!H116</f>
        <v>0</v>
      </c>
      <c r="F356" s="337">
        <f t="shared" si="13"/>
        <v>0</v>
      </c>
      <c r="G356" s="166"/>
      <c r="H356" s="7"/>
      <c r="I356" s="7"/>
      <c r="J356" s="139"/>
      <c r="K356" s="112"/>
      <c r="L356" s="140"/>
    </row>
    <row r="357" spans="1:12" ht="15.75" hidden="1" x14ac:dyDescent="0.25">
      <c r="A357" s="124">
        <f ca="1">'патриотика0,3664'!A353</f>
        <v>0</v>
      </c>
      <c r="B357" s="83" t="s">
        <v>84</v>
      </c>
      <c r="C357" s="83">
        <v>80</v>
      </c>
      <c r="D357" s="167">
        <f>PRODUCT(Лист1!G117,$A$216)</f>
        <v>0.26719999999999999</v>
      </c>
      <c r="E357" s="357">
        <f>Лист1!H117</f>
        <v>0</v>
      </c>
      <c r="F357" s="337">
        <f t="shared" ref="F357:F420" si="14">D357*E357</f>
        <v>0</v>
      </c>
      <c r="G357" s="166"/>
      <c r="H357" s="7"/>
      <c r="I357" s="7"/>
      <c r="J357" s="139"/>
      <c r="K357" s="112"/>
      <c r="L357" s="140"/>
    </row>
    <row r="358" spans="1:12" ht="15.75" hidden="1" x14ac:dyDescent="0.25">
      <c r="A358" s="124">
        <f ca="1">'патриотика0,3664'!A354</f>
        <v>0</v>
      </c>
      <c r="B358" s="83" t="s">
        <v>84</v>
      </c>
      <c r="C358" s="83">
        <v>81</v>
      </c>
      <c r="D358" s="167">
        <f>PRODUCT(Лист1!G118,$A$216)</f>
        <v>0.26719999999999999</v>
      </c>
      <c r="E358" s="357">
        <f>Лист1!H118</f>
        <v>0</v>
      </c>
      <c r="F358" s="337">
        <f t="shared" si="14"/>
        <v>0</v>
      </c>
      <c r="G358" s="166"/>
      <c r="H358" s="7"/>
      <c r="I358" s="7"/>
      <c r="J358" s="139"/>
      <c r="K358" s="112"/>
      <c r="L358" s="140"/>
    </row>
    <row r="359" spans="1:12" ht="15.75" hidden="1" x14ac:dyDescent="0.25">
      <c r="A359" s="124">
        <f ca="1">'патриотика0,3664'!A355</f>
        <v>0</v>
      </c>
      <c r="B359" s="83" t="s">
        <v>84</v>
      </c>
      <c r="C359" s="83">
        <v>82</v>
      </c>
      <c r="D359" s="167">
        <f>PRODUCT(Лист1!G119,$A$216)</f>
        <v>0.26719999999999999</v>
      </c>
      <c r="E359" s="357">
        <f>Лист1!H119</f>
        <v>0</v>
      </c>
      <c r="F359" s="337">
        <f t="shared" si="14"/>
        <v>0</v>
      </c>
      <c r="G359" s="166"/>
      <c r="H359" s="7"/>
      <c r="I359" s="7"/>
      <c r="J359" s="139"/>
      <c r="K359" s="112"/>
      <c r="L359" s="140"/>
    </row>
    <row r="360" spans="1:12" ht="15.75" hidden="1" x14ac:dyDescent="0.25">
      <c r="A360" s="124">
        <f ca="1">'патриотика0,3664'!A356</f>
        <v>0</v>
      </c>
      <c r="B360" s="83" t="s">
        <v>84</v>
      </c>
      <c r="C360" s="83">
        <v>83</v>
      </c>
      <c r="D360" s="167">
        <f>PRODUCT(Лист1!G120,$A$216)</f>
        <v>0.26719999999999999</v>
      </c>
      <c r="E360" s="357">
        <f>Лист1!H120</f>
        <v>0</v>
      </c>
      <c r="F360" s="337">
        <f t="shared" si="14"/>
        <v>0</v>
      </c>
      <c r="G360" s="166"/>
      <c r="H360" s="7"/>
      <c r="I360" s="7"/>
      <c r="J360" s="139"/>
      <c r="K360" s="112"/>
      <c r="L360" s="140"/>
    </row>
    <row r="361" spans="1:12" ht="15.75" hidden="1" x14ac:dyDescent="0.25">
      <c r="A361" s="124">
        <f ca="1">'патриотика0,3664'!A357</f>
        <v>0</v>
      </c>
      <c r="B361" s="83" t="s">
        <v>84</v>
      </c>
      <c r="C361" s="83">
        <v>84</v>
      </c>
      <c r="D361" s="167">
        <f>PRODUCT(Лист1!G121,$A$216)</f>
        <v>0.26719999999999999</v>
      </c>
      <c r="E361" s="357">
        <f>Лист1!H121</f>
        <v>0</v>
      </c>
      <c r="F361" s="337">
        <f t="shared" si="14"/>
        <v>0</v>
      </c>
      <c r="G361" s="166"/>
      <c r="H361" s="7"/>
      <c r="I361" s="7"/>
      <c r="J361" s="139"/>
      <c r="K361" s="112"/>
      <c r="L361" s="140"/>
    </row>
    <row r="362" spans="1:12" ht="15.75" hidden="1" x14ac:dyDescent="0.25">
      <c r="A362" s="124">
        <f ca="1">'патриотика0,3664'!A358</f>
        <v>0</v>
      </c>
      <c r="B362" s="83" t="s">
        <v>84</v>
      </c>
      <c r="C362" s="83">
        <v>85</v>
      </c>
      <c r="D362" s="167">
        <f>PRODUCT(Лист1!G122,$A$216)</f>
        <v>0.26719999999999999</v>
      </c>
      <c r="E362" s="357">
        <f>Лист1!H122</f>
        <v>0</v>
      </c>
      <c r="F362" s="337">
        <f t="shared" si="14"/>
        <v>0</v>
      </c>
      <c r="G362" s="166"/>
      <c r="H362" s="7"/>
      <c r="I362" s="7"/>
      <c r="J362" s="139"/>
      <c r="K362" s="112"/>
      <c r="L362" s="140"/>
    </row>
    <row r="363" spans="1:12" ht="15.75" hidden="1" x14ac:dyDescent="0.25">
      <c r="A363" s="124">
        <f ca="1">'патриотика0,3664'!A359</f>
        <v>0</v>
      </c>
      <c r="B363" s="83" t="s">
        <v>84</v>
      </c>
      <c r="C363" s="83">
        <v>86</v>
      </c>
      <c r="D363" s="167">
        <f>PRODUCT(Лист1!G123,$A$216)</f>
        <v>0.26719999999999999</v>
      </c>
      <c r="E363" s="357">
        <f>Лист1!H123</f>
        <v>0</v>
      </c>
      <c r="F363" s="337">
        <f t="shared" si="14"/>
        <v>0</v>
      </c>
      <c r="G363" s="166"/>
      <c r="H363" s="7"/>
      <c r="I363" s="7"/>
      <c r="J363" s="139"/>
      <c r="K363" s="112"/>
      <c r="L363" s="140"/>
    </row>
    <row r="364" spans="1:12" ht="15.75" hidden="1" x14ac:dyDescent="0.25">
      <c r="A364" s="124">
        <f ca="1">'патриотика0,3664'!A360</f>
        <v>0</v>
      </c>
      <c r="B364" s="83" t="s">
        <v>84</v>
      </c>
      <c r="C364" s="83">
        <v>87</v>
      </c>
      <c r="D364" s="167">
        <f>PRODUCT(Лист1!G124,$A$216)</f>
        <v>0.26719999999999999</v>
      </c>
      <c r="E364" s="357">
        <f>Лист1!H124</f>
        <v>0</v>
      </c>
      <c r="F364" s="337">
        <f t="shared" si="14"/>
        <v>0</v>
      </c>
      <c r="G364" s="166"/>
      <c r="H364" s="7"/>
      <c r="I364" s="7"/>
      <c r="J364" s="139"/>
      <c r="K364" s="112"/>
      <c r="L364" s="140"/>
    </row>
    <row r="365" spans="1:12" ht="15.75" hidden="1" x14ac:dyDescent="0.25">
      <c r="A365" s="124">
        <f ca="1">'патриотика0,3664'!A361</f>
        <v>0</v>
      </c>
      <c r="B365" s="83" t="s">
        <v>84</v>
      </c>
      <c r="C365" s="83">
        <v>88</v>
      </c>
      <c r="D365" s="167">
        <f>PRODUCT(Лист1!G125,$A$216)</f>
        <v>0.26719999999999999</v>
      </c>
      <c r="E365" s="357">
        <f>Лист1!H125</f>
        <v>0</v>
      </c>
      <c r="F365" s="337">
        <f t="shared" si="14"/>
        <v>0</v>
      </c>
      <c r="G365" s="166"/>
      <c r="H365" s="7"/>
      <c r="I365" s="7"/>
      <c r="J365" s="139"/>
      <c r="K365" s="114"/>
      <c r="L365" s="140"/>
    </row>
    <row r="366" spans="1:12" ht="15.75" hidden="1" x14ac:dyDescent="0.25">
      <c r="A366" s="124">
        <f ca="1">'патриотика0,3664'!A362</f>
        <v>0</v>
      </c>
      <c r="B366" s="83" t="s">
        <v>84</v>
      </c>
      <c r="C366" s="83">
        <v>89</v>
      </c>
      <c r="D366" s="167">
        <f>PRODUCT(Лист1!G126,$A$216)</f>
        <v>0.26719999999999999</v>
      </c>
      <c r="E366" s="357">
        <f>Лист1!H126</f>
        <v>0</v>
      </c>
      <c r="F366" s="337">
        <f t="shared" si="14"/>
        <v>0</v>
      </c>
      <c r="G366" s="166"/>
      <c r="H366" s="7"/>
      <c r="I366" s="7"/>
      <c r="J366" s="139"/>
      <c r="K366" s="114"/>
      <c r="L366" s="140"/>
    </row>
    <row r="367" spans="1:12" ht="15.75" hidden="1" x14ac:dyDescent="0.25">
      <c r="A367" s="124">
        <f ca="1">'патриотика0,3664'!A363</f>
        <v>0</v>
      </c>
      <c r="B367" s="83" t="s">
        <v>84</v>
      </c>
      <c r="C367" s="83">
        <v>90</v>
      </c>
      <c r="D367" s="167">
        <f>PRODUCT(Лист1!G127,$A$216)</f>
        <v>0.26719999999999999</v>
      </c>
      <c r="E367" s="357">
        <f>Лист1!H127</f>
        <v>0</v>
      </c>
      <c r="F367" s="337">
        <f t="shared" si="14"/>
        <v>0</v>
      </c>
      <c r="G367" s="166"/>
      <c r="H367" s="7"/>
      <c r="I367" s="7"/>
      <c r="J367" s="139"/>
      <c r="K367" s="114"/>
      <c r="L367" s="140"/>
    </row>
    <row r="368" spans="1:12" ht="15.75" hidden="1" x14ac:dyDescent="0.25">
      <c r="A368" s="124">
        <f ca="1">'патриотика0,3664'!A364</f>
        <v>0</v>
      </c>
      <c r="B368" s="83" t="s">
        <v>84</v>
      </c>
      <c r="C368" s="83">
        <v>91</v>
      </c>
      <c r="D368" s="167">
        <f>PRODUCT(Лист1!G128,$A$216)</f>
        <v>0.26719999999999999</v>
      </c>
      <c r="E368" s="357">
        <f>Лист1!H128</f>
        <v>0</v>
      </c>
      <c r="F368" s="337">
        <f t="shared" si="14"/>
        <v>0</v>
      </c>
      <c r="G368" s="166"/>
      <c r="H368" s="7"/>
      <c r="I368" s="7"/>
      <c r="J368" s="139"/>
      <c r="K368" s="114"/>
      <c r="L368" s="140"/>
    </row>
    <row r="369" spans="1:12" ht="15.75" hidden="1" x14ac:dyDescent="0.25">
      <c r="A369" s="124">
        <f ca="1">'патриотика0,3664'!A365</f>
        <v>0</v>
      </c>
      <c r="B369" s="83" t="s">
        <v>84</v>
      </c>
      <c r="C369" s="83">
        <v>92</v>
      </c>
      <c r="D369" s="167">
        <f>PRODUCT(Лист1!G129,$A$216)</f>
        <v>0.26719999999999999</v>
      </c>
      <c r="E369" s="357">
        <f>Лист1!H129</f>
        <v>0</v>
      </c>
      <c r="F369" s="337">
        <f t="shared" si="14"/>
        <v>0</v>
      </c>
      <c r="G369" s="166"/>
      <c r="H369" s="7"/>
      <c r="I369" s="7"/>
      <c r="J369" s="139"/>
      <c r="K369" s="114"/>
      <c r="L369" s="140"/>
    </row>
    <row r="370" spans="1:12" ht="15.75" hidden="1" x14ac:dyDescent="0.25">
      <c r="A370" s="124">
        <f ca="1">'патриотика0,3664'!A366</f>
        <v>0</v>
      </c>
      <c r="B370" s="83" t="s">
        <v>84</v>
      </c>
      <c r="C370" s="83">
        <v>93</v>
      </c>
      <c r="D370" s="167">
        <f>PRODUCT(Лист1!G130,$A$216)</f>
        <v>0.26719999999999999</v>
      </c>
      <c r="E370" s="357">
        <f>Лист1!H130</f>
        <v>0</v>
      </c>
      <c r="F370" s="337">
        <f t="shared" si="14"/>
        <v>0</v>
      </c>
      <c r="G370" s="166"/>
      <c r="H370" s="7"/>
      <c r="I370" s="7"/>
      <c r="J370" s="139"/>
      <c r="K370" s="114"/>
      <c r="L370" s="140"/>
    </row>
    <row r="371" spans="1:12" ht="15.75" hidden="1" x14ac:dyDescent="0.25">
      <c r="A371" s="124">
        <f ca="1">'патриотика0,3664'!A367</f>
        <v>0</v>
      </c>
      <c r="B371" s="83" t="s">
        <v>84</v>
      </c>
      <c r="C371" s="83">
        <v>94</v>
      </c>
      <c r="D371" s="167">
        <f>PRODUCT(Лист1!G131,$A$216)</f>
        <v>0.26719999999999999</v>
      </c>
      <c r="E371" s="357">
        <f>Лист1!H131</f>
        <v>0</v>
      </c>
      <c r="F371" s="337">
        <f t="shared" si="14"/>
        <v>0</v>
      </c>
      <c r="G371" s="166"/>
      <c r="H371" s="7"/>
      <c r="I371" s="7"/>
      <c r="J371" s="139"/>
      <c r="K371" s="114"/>
      <c r="L371" s="140"/>
    </row>
    <row r="372" spans="1:12" ht="15.75" hidden="1" x14ac:dyDescent="0.25">
      <c r="A372" s="124">
        <f ca="1">'патриотика0,3664'!A368</f>
        <v>0</v>
      </c>
      <c r="B372" s="83" t="s">
        <v>84</v>
      </c>
      <c r="C372" s="83">
        <v>95</v>
      </c>
      <c r="D372" s="167">
        <f>PRODUCT(Лист1!G132,$A$216)</f>
        <v>0.26719999999999999</v>
      </c>
      <c r="E372" s="357">
        <f>Лист1!H132</f>
        <v>0</v>
      </c>
      <c r="F372" s="337">
        <f t="shared" si="14"/>
        <v>0</v>
      </c>
      <c r="G372" s="166"/>
      <c r="H372" s="7"/>
      <c r="I372" s="7"/>
      <c r="J372" s="139"/>
      <c r="K372" s="114"/>
      <c r="L372" s="140"/>
    </row>
    <row r="373" spans="1:12" ht="15.75" hidden="1" x14ac:dyDescent="0.25">
      <c r="A373" s="124">
        <f ca="1">'патриотика0,3664'!A369</f>
        <v>0</v>
      </c>
      <c r="B373" s="83" t="s">
        <v>84</v>
      </c>
      <c r="C373" s="83">
        <v>96</v>
      </c>
      <c r="D373" s="167">
        <f>PRODUCT(Лист1!G133,$A$216)</f>
        <v>0.26719999999999999</v>
      </c>
      <c r="E373" s="357">
        <f>Лист1!H133</f>
        <v>0</v>
      </c>
      <c r="F373" s="337">
        <f t="shared" si="14"/>
        <v>0</v>
      </c>
      <c r="G373" s="166"/>
      <c r="H373" s="7"/>
      <c r="I373" s="7"/>
      <c r="J373" s="139"/>
      <c r="K373" s="114"/>
      <c r="L373" s="140"/>
    </row>
    <row r="374" spans="1:12" ht="15.75" hidden="1" x14ac:dyDescent="0.25">
      <c r="A374" s="124">
        <f ca="1">'патриотика0,3664'!A370</f>
        <v>0</v>
      </c>
      <c r="B374" s="83" t="s">
        <v>84</v>
      </c>
      <c r="C374" s="83">
        <v>97</v>
      </c>
      <c r="D374" s="167">
        <f>PRODUCT(Лист1!G134,$A$216)</f>
        <v>0.26719999999999999</v>
      </c>
      <c r="E374" s="357">
        <f>Лист1!H134</f>
        <v>0</v>
      </c>
      <c r="F374" s="337">
        <f t="shared" si="14"/>
        <v>0</v>
      </c>
      <c r="G374" s="166"/>
      <c r="H374" s="7"/>
      <c r="I374" s="7"/>
      <c r="J374" s="139"/>
      <c r="K374" s="114"/>
      <c r="L374" s="140"/>
    </row>
    <row r="375" spans="1:12" ht="15.75" hidden="1" x14ac:dyDescent="0.25">
      <c r="A375" s="124">
        <f ca="1">'патриотика0,3664'!A371</f>
        <v>0</v>
      </c>
      <c r="B375" s="83" t="s">
        <v>84</v>
      </c>
      <c r="C375" s="83">
        <v>98</v>
      </c>
      <c r="D375" s="167">
        <f>PRODUCT(Лист1!G135,$A$216)</f>
        <v>0.26719999999999999</v>
      </c>
      <c r="E375" s="357">
        <f>Лист1!H135</f>
        <v>0</v>
      </c>
      <c r="F375" s="337">
        <f t="shared" si="14"/>
        <v>0</v>
      </c>
      <c r="G375" s="166"/>
      <c r="H375" s="7"/>
      <c r="I375" s="7"/>
      <c r="J375" s="139"/>
      <c r="K375" s="114"/>
      <c r="L375" s="140"/>
    </row>
    <row r="376" spans="1:12" ht="15.75" hidden="1" x14ac:dyDescent="0.25">
      <c r="A376" s="124">
        <f ca="1">'патриотика0,3664'!A372</f>
        <v>0</v>
      </c>
      <c r="B376" s="83" t="s">
        <v>84</v>
      </c>
      <c r="C376" s="83">
        <v>99</v>
      </c>
      <c r="D376" s="167">
        <f>PRODUCT(Лист1!G136,$A$216)</f>
        <v>0.26719999999999999</v>
      </c>
      <c r="E376" s="357">
        <f>Лист1!H136</f>
        <v>0</v>
      </c>
      <c r="F376" s="337">
        <f t="shared" si="14"/>
        <v>0</v>
      </c>
      <c r="G376" s="166"/>
      <c r="H376" s="7"/>
      <c r="I376" s="7"/>
      <c r="J376" s="139"/>
      <c r="K376" s="114"/>
      <c r="L376" s="140"/>
    </row>
    <row r="377" spans="1:12" ht="15.75" hidden="1" x14ac:dyDescent="0.25">
      <c r="A377" s="124">
        <f ca="1">'патриотика0,3664'!A373</f>
        <v>0</v>
      </c>
      <c r="B377" s="83" t="s">
        <v>84</v>
      </c>
      <c r="C377" s="83">
        <v>100</v>
      </c>
      <c r="D377" s="167">
        <f>PRODUCT(Лист1!G137,$A$216)</f>
        <v>0.26719999999999999</v>
      </c>
      <c r="E377" s="357">
        <f>Лист1!H137</f>
        <v>0</v>
      </c>
      <c r="F377" s="337">
        <f t="shared" si="14"/>
        <v>0</v>
      </c>
      <c r="G377" s="166"/>
      <c r="H377" s="7"/>
      <c r="I377" s="7"/>
      <c r="J377" s="139"/>
      <c r="K377" s="114"/>
      <c r="L377" s="140"/>
    </row>
    <row r="378" spans="1:12" ht="15.75" hidden="1" x14ac:dyDescent="0.25">
      <c r="A378" s="124">
        <f ca="1">'патриотика0,3664'!A374</f>
        <v>0</v>
      </c>
      <c r="B378" s="83" t="s">
        <v>84</v>
      </c>
      <c r="C378" s="83">
        <v>101</v>
      </c>
      <c r="D378" s="167">
        <f>PRODUCT(Лист1!G138,$A$216)</f>
        <v>0.26719999999999999</v>
      </c>
      <c r="E378" s="357">
        <f>Лист1!H138</f>
        <v>0</v>
      </c>
      <c r="F378" s="337">
        <f t="shared" si="14"/>
        <v>0</v>
      </c>
      <c r="G378" s="166"/>
      <c r="H378" s="7"/>
      <c r="I378" s="7"/>
      <c r="J378" s="139"/>
      <c r="K378" s="114"/>
      <c r="L378" s="140"/>
    </row>
    <row r="379" spans="1:12" ht="15.75" hidden="1" x14ac:dyDescent="0.25">
      <c r="A379" s="124">
        <f ca="1">'патриотика0,3664'!A375</f>
        <v>0</v>
      </c>
      <c r="B379" s="83" t="s">
        <v>84</v>
      </c>
      <c r="C379" s="83">
        <v>102</v>
      </c>
      <c r="D379" s="167">
        <f>PRODUCT(Лист1!G139,$A$216)</f>
        <v>0.26719999999999999</v>
      </c>
      <c r="E379" s="357">
        <f>Лист1!H139</f>
        <v>0</v>
      </c>
      <c r="F379" s="337">
        <f t="shared" si="14"/>
        <v>0</v>
      </c>
      <c r="G379" s="166"/>
      <c r="H379" s="7"/>
      <c r="I379" s="7"/>
      <c r="J379" s="139"/>
      <c r="K379" s="114"/>
      <c r="L379" s="140"/>
    </row>
    <row r="380" spans="1:12" ht="15.75" hidden="1" x14ac:dyDescent="0.25">
      <c r="A380" s="124">
        <f ca="1">'патриотика0,3664'!A376</f>
        <v>0</v>
      </c>
      <c r="B380" s="83" t="s">
        <v>84</v>
      </c>
      <c r="C380" s="83">
        <v>103</v>
      </c>
      <c r="D380" s="167">
        <f>PRODUCT(Лист1!G140,$A$216)</f>
        <v>0.26719999999999999</v>
      </c>
      <c r="E380" s="357">
        <f>Лист1!H140</f>
        <v>0</v>
      </c>
      <c r="F380" s="337">
        <f t="shared" si="14"/>
        <v>0</v>
      </c>
      <c r="G380" s="166"/>
      <c r="H380" s="7"/>
      <c r="I380" s="7"/>
      <c r="J380" s="139"/>
      <c r="K380" s="114"/>
      <c r="L380" s="140"/>
    </row>
    <row r="381" spans="1:12" ht="15.75" hidden="1" x14ac:dyDescent="0.25">
      <c r="A381" s="124">
        <f ca="1">'патриотика0,3664'!A377</f>
        <v>0</v>
      </c>
      <c r="B381" s="83" t="s">
        <v>84</v>
      </c>
      <c r="C381" s="83">
        <v>104</v>
      </c>
      <c r="D381" s="167">
        <f>PRODUCT(Лист1!G141,$A$216)</f>
        <v>0.26719999999999999</v>
      </c>
      <c r="E381" s="357">
        <f>Лист1!H141</f>
        <v>0</v>
      </c>
      <c r="F381" s="337">
        <f t="shared" si="14"/>
        <v>0</v>
      </c>
      <c r="G381" s="166"/>
      <c r="H381" s="7"/>
      <c r="I381" s="7"/>
      <c r="J381" s="139"/>
      <c r="K381" s="114"/>
      <c r="L381" s="140"/>
    </row>
    <row r="382" spans="1:12" ht="15.75" hidden="1" x14ac:dyDescent="0.25">
      <c r="A382" s="124">
        <f ca="1">'патриотика0,3664'!A378</f>
        <v>0</v>
      </c>
      <c r="B382" s="83" t="s">
        <v>84</v>
      </c>
      <c r="C382" s="83">
        <v>105</v>
      </c>
      <c r="D382" s="167">
        <f>PRODUCT(Лист1!G142,$A$216)</f>
        <v>0.26719999999999999</v>
      </c>
      <c r="E382" s="357">
        <f>Лист1!H142</f>
        <v>0</v>
      </c>
      <c r="F382" s="337">
        <f t="shared" si="14"/>
        <v>0</v>
      </c>
      <c r="G382" s="166"/>
      <c r="H382" s="7"/>
      <c r="I382" s="7"/>
      <c r="J382" s="139"/>
      <c r="K382" s="114"/>
      <c r="L382" s="140"/>
    </row>
    <row r="383" spans="1:12" ht="15.75" hidden="1" x14ac:dyDescent="0.25">
      <c r="A383" s="124">
        <f ca="1">'патриотика0,3664'!A379</f>
        <v>0</v>
      </c>
      <c r="B383" s="83" t="s">
        <v>84</v>
      </c>
      <c r="C383" s="83">
        <v>106</v>
      </c>
      <c r="D383" s="167">
        <f>PRODUCT(Лист1!G143,$A$216)</f>
        <v>0.26719999999999999</v>
      </c>
      <c r="E383" s="357">
        <f>Лист1!H143</f>
        <v>0</v>
      </c>
      <c r="F383" s="337">
        <f t="shared" si="14"/>
        <v>0</v>
      </c>
      <c r="G383" s="166"/>
      <c r="H383" s="7"/>
      <c r="I383" s="7"/>
      <c r="J383" s="139"/>
      <c r="K383" s="114"/>
      <c r="L383" s="140"/>
    </row>
    <row r="384" spans="1:12" ht="15.75" hidden="1" x14ac:dyDescent="0.25">
      <c r="A384" s="124">
        <f ca="1">'патриотика0,3664'!A380</f>
        <v>0</v>
      </c>
      <c r="B384" s="83" t="s">
        <v>84</v>
      </c>
      <c r="C384" s="83">
        <v>107</v>
      </c>
      <c r="D384" s="167">
        <f>PRODUCT(Лист1!G144,$A$216)</f>
        <v>0.26719999999999999</v>
      </c>
      <c r="E384" s="357">
        <f>Лист1!H144</f>
        <v>0</v>
      </c>
      <c r="F384" s="337">
        <f t="shared" si="14"/>
        <v>0</v>
      </c>
      <c r="G384" s="166"/>
      <c r="H384" s="7"/>
      <c r="I384" s="7"/>
      <c r="J384" s="139"/>
      <c r="K384" s="114"/>
      <c r="L384" s="140"/>
    </row>
    <row r="385" spans="1:12" ht="15.75" hidden="1" x14ac:dyDescent="0.25">
      <c r="A385" s="124">
        <f ca="1">'патриотика0,3664'!A381</f>
        <v>0</v>
      </c>
      <c r="B385" s="83" t="s">
        <v>84</v>
      </c>
      <c r="C385" s="83">
        <v>108</v>
      </c>
      <c r="D385" s="167">
        <f>PRODUCT(Лист1!G145,$A$216)</f>
        <v>0.26719999999999999</v>
      </c>
      <c r="E385" s="357">
        <f>Лист1!H145</f>
        <v>0</v>
      </c>
      <c r="F385" s="337">
        <f t="shared" si="14"/>
        <v>0</v>
      </c>
      <c r="G385" s="166"/>
      <c r="H385" s="7"/>
      <c r="I385" s="7"/>
      <c r="J385" s="139"/>
      <c r="K385" s="114"/>
      <c r="L385" s="140"/>
    </row>
    <row r="386" spans="1:12" ht="15.75" hidden="1" x14ac:dyDescent="0.25">
      <c r="A386" s="124">
        <f ca="1">'патриотика0,3664'!A382</f>
        <v>0</v>
      </c>
      <c r="B386" s="83" t="s">
        <v>84</v>
      </c>
      <c r="C386" s="83">
        <v>109</v>
      </c>
      <c r="D386" s="167">
        <f>PRODUCT(Лист1!G146,$A$216)</f>
        <v>0.26719999999999999</v>
      </c>
      <c r="E386" s="357">
        <f>Лист1!H146</f>
        <v>0</v>
      </c>
      <c r="F386" s="337">
        <f t="shared" si="14"/>
        <v>0</v>
      </c>
      <c r="G386" s="166"/>
      <c r="H386" s="7"/>
      <c r="I386" s="7"/>
      <c r="J386" s="139"/>
      <c r="K386" s="114"/>
      <c r="L386" s="140"/>
    </row>
    <row r="387" spans="1:12" ht="15.75" hidden="1" x14ac:dyDescent="0.25">
      <c r="A387" s="124">
        <f ca="1">'патриотика0,3664'!A383</f>
        <v>0</v>
      </c>
      <c r="B387" s="83" t="s">
        <v>84</v>
      </c>
      <c r="C387" s="83">
        <v>110</v>
      </c>
      <c r="D387" s="167">
        <f>PRODUCT(Лист1!G147,$A$216)</f>
        <v>0.26719999999999999</v>
      </c>
      <c r="E387" s="357">
        <f>Лист1!H147</f>
        <v>0</v>
      </c>
      <c r="F387" s="337">
        <f t="shared" si="14"/>
        <v>0</v>
      </c>
      <c r="G387" s="166"/>
      <c r="H387" s="7"/>
      <c r="I387" s="7"/>
      <c r="J387" s="139"/>
      <c r="K387" s="114"/>
      <c r="L387" s="140"/>
    </row>
    <row r="388" spans="1:12" ht="15.75" hidden="1" x14ac:dyDescent="0.25">
      <c r="A388" s="124">
        <f ca="1">'патриотика0,3664'!A384</f>
        <v>0</v>
      </c>
      <c r="B388" s="83" t="s">
        <v>84</v>
      </c>
      <c r="C388" s="83">
        <v>111</v>
      </c>
      <c r="D388" s="167">
        <f>PRODUCT(Лист1!G148,$A$216)</f>
        <v>0.26719999999999999</v>
      </c>
      <c r="E388" s="357">
        <f>Лист1!H148</f>
        <v>0</v>
      </c>
      <c r="F388" s="337">
        <f t="shared" si="14"/>
        <v>0</v>
      </c>
      <c r="G388" s="166"/>
      <c r="H388" s="7"/>
      <c r="I388" s="7"/>
      <c r="J388" s="139"/>
      <c r="K388" s="114"/>
      <c r="L388" s="140"/>
    </row>
    <row r="389" spans="1:12" ht="15.75" hidden="1" x14ac:dyDescent="0.25">
      <c r="A389" s="124">
        <f ca="1">'патриотика0,3664'!A385</f>
        <v>0</v>
      </c>
      <c r="B389" s="83" t="s">
        <v>84</v>
      </c>
      <c r="C389" s="220"/>
      <c r="D389" s="167">
        <f>PRODUCT(Лист1!G149,$A$216)</f>
        <v>0.26719999999999999</v>
      </c>
      <c r="E389" s="357">
        <f>Лист1!H149</f>
        <v>0</v>
      </c>
      <c r="F389" s="337">
        <f t="shared" si="14"/>
        <v>0</v>
      </c>
      <c r="G389" s="166"/>
      <c r="H389" s="7"/>
      <c r="I389" s="7"/>
      <c r="J389" s="139"/>
      <c r="K389" s="114"/>
      <c r="L389" s="140"/>
    </row>
    <row r="390" spans="1:12" ht="15.75" hidden="1" x14ac:dyDescent="0.25">
      <c r="A390" s="124">
        <f ca="1">'патриотика0,3664'!A386</f>
        <v>0</v>
      </c>
      <c r="B390" s="83" t="s">
        <v>84</v>
      </c>
      <c r="C390" s="220"/>
      <c r="D390" s="167">
        <f>PRODUCT(Лист1!G150,$A$216)</f>
        <v>0.26719999999999999</v>
      </c>
      <c r="E390" s="357">
        <f>Лист1!H150</f>
        <v>0</v>
      </c>
      <c r="F390" s="337">
        <f t="shared" si="14"/>
        <v>0</v>
      </c>
      <c r="G390" s="166"/>
      <c r="H390" s="7"/>
      <c r="I390" s="7"/>
      <c r="J390" s="139"/>
      <c r="K390" s="114"/>
      <c r="L390" s="140"/>
    </row>
    <row r="391" spans="1:12" ht="15.75" hidden="1" x14ac:dyDescent="0.25">
      <c r="A391" s="124">
        <f ca="1">'патриотика0,3664'!A387</f>
        <v>0</v>
      </c>
      <c r="B391" s="83" t="s">
        <v>84</v>
      </c>
      <c r="C391" s="220"/>
      <c r="D391" s="167">
        <f>PRODUCT(Лист1!G151,$A$216)</f>
        <v>0.26719999999999999</v>
      </c>
      <c r="E391" s="357">
        <f>Лист1!H151</f>
        <v>0</v>
      </c>
      <c r="F391" s="337">
        <f t="shared" si="14"/>
        <v>0</v>
      </c>
      <c r="G391" s="166"/>
      <c r="H391" s="7"/>
      <c r="I391" s="7"/>
      <c r="J391" s="139"/>
      <c r="K391" s="114"/>
      <c r="L391" s="140"/>
    </row>
    <row r="392" spans="1:12" ht="15.75" hidden="1" x14ac:dyDescent="0.25">
      <c r="A392" s="124">
        <f ca="1">'патриотика0,3664'!A388</f>
        <v>0</v>
      </c>
      <c r="B392" s="83" t="s">
        <v>84</v>
      </c>
      <c r="C392" s="220"/>
      <c r="D392" s="167">
        <f>PRODUCT(Лист1!G152,$A$216)</f>
        <v>0.26719999999999999</v>
      </c>
      <c r="E392" s="357">
        <f>Лист1!H152</f>
        <v>0</v>
      </c>
      <c r="F392" s="337">
        <f t="shared" si="14"/>
        <v>0</v>
      </c>
      <c r="G392" s="166"/>
      <c r="H392" s="7"/>
      <c r="I392" s="7"/>
      <c r="J392" s="139"/>
      <c r="K392" s="114"/>
      <c r="L392" s="140"/>
    </row>
    <row r="393" spans="1:12" ht="15.75" hidden="1" x14ac:dyDescent="0.25">
      <c r="A393" s="124">
        <f ca="1">'патриотика0,3664'!A389</f>
        <v>0</v>
      </c>
      <c r="B393" s="83" t="s">
        <v>84</v>
      </c>
      <c r="C393" s="220"/>
      <c r="D393" s="167">
        <f>PRODUCT(Лист1!G153,$A$216)</f>
        <v>0.26719999999999999</v>
      </c>
      <c r="E393" s="357">
        <f>Лист1!H153</f>
        <v>0</v>
      </c>
      <c r="F393" s="337">
        <f t="shared" si="14"/>
        <v>0</v>
      </c>
      <c r="G393" s="166"/>
      <c r="H393" s="7"/>
      <c r="I393" s="7"/>
      <c r="J393" s="139"/>
      <c r="K393" s="114"/>
      <c r="L393" s="140"/>
    </row>
    <row r="394" spans="1:12" ht="15.75" hidden="1" x14ac:dyDescent="0.25">
      <c r="A394" s="124">
        <f ca="1">'патриотика0,3664'!A390</f>
        <v>0</v>
      </c>
      <c r="B394" s="83" t="s">
        <v>84</v>
      </c>
      <c r="C394" s="220"/>
      <c r="D394" s="167">
        <f>PRODUCT(Лист1!G154,$A$216)</f>
        <v>0.26719999999999999</v>
      </c>
      <c r="E394" s="357">
        <f>Лист1!H154</f>
        <v>0</v>
      </c>
      <c r="F394" s="337">
        <f t="shared" si="14"/>
        <v>0</v>
      </c>
      <c r="G394" s="166"/>
      <c r="H394" s="7"/>
      <c r="I394" s="7"/>
      <c r="J394" s="139"/>
      <c r="K394" s="114"/>
      <c r="L394" s="140"/>
    </row>
    <row r="395" spans="1:12" ht="15.75" hidden="1" x14ac:dyDescent="0.25">
      <c r="A395" s="124">
        <f ca="1">'патриотика0,3664'!A391</f>
        <v>0</v>
      </c>
      <c r="B395" s="83" t="s">
        <v>84</v>
      </c>
      <c r="C395" s="220"/>
      <c r="D395" s="167">
        <f>PRODUCT(Лист1!G155,$A$216)</f>
        <v>0.26719999999999999</v>
      </c>
      <c r="E395" s="357">
        <f>Лист1!H155</f>
        <v>0</v>
      </c>
      <c r="F395" s="337">
        <f t="shared" si="14"/>
        <v>0</v>
      </c>
      <c r="G395" s="166"/>
      <c r="H395" s="7"/>
      <c r="I395" s="7"/>
      <c r="J395" s="139"/>
      <c r="K395" s="114"/>
      <c r="L395" s="140"/>
    </row>
    <row r="396" spans="1:12" ht="15.75" hidden="1" x14ac:dyDescent="0.25">
      <c r="A396" s="124">
        <f ca="1">'патриотика0,3664'!A392</f>
        <v>0</v>
      </c>
      <c r="B396" s="83" t="s">
        <v>84</v>
      </c>
      <c r="C396" s="220"/>
      <c r="D396" s="167">
        <f>PRODUCT(Лист1!G156,$A$216)</f>
        <v>0.26719999999999999</v>
      </c>
      <c r="E396" s="357">
        <f>Лист1!H156</f>
        <v>0</v>
      </c>
      <c r="F396" s="337">
        <f t="shared" si="14"/>
        <v>0</v>
      </c>
      <c r="G396" s="166"/>
      <c r="H396" s="7"/>
      <c r="I396" s="7"/>
      <c r="J396" s="139"/>
      <c r="K396" s="114"/>
      <c r="L396" s="140"/>
    </row>
    <row r="397" spans="1:12" ht="15.75" hidden="1" x14ac:dyDescent="0.25">
      <c r="A397" s="124">
        <f ca="1">'патриотика0,3664'!A393</f>
        <v>0</v>
      </c>
      <c r="B397" s="83" t="s">
        <v>84</v>
      </c>
      <c r="C397" s="220"/>
      <c r="D397" s="167">
        <f>PRODUCT(Лист1!G157,$A$216)</f>
        <v>0.26719999999999999</v>
      </c>
      <c r="E397" s="357">
        <f>Лист1!H157</f>
        <v>0</v>
      </c>
      <c r="F397" s="337">
        <f t="shared" si="14"/>
        <v>0</v>
      </c>
      <c r="G397" s="166"/>
      <c r="H397" s="7"/>
      <c r="I397" s="7"/>
      <c r="J397" s="139"/>
      <c r="K397" s="114"/>
      <c r="L397" s="140"/>
    </row>
    <row r="398" spans="1:12" ht="15.75" hidden="1" x14ac:dyDescent="0.25">
      <c r="A398" s="124">
        <f ca="1">'патриотика0,3664'!A394</f>
        <v>0</v>
      </c>
      <c r="B398" s="83" t="s">
        <v>84</v>
      </c>
      <c r="C398" s="220"/>
      <c r="D398" s="167">
        <f>PRODUCT(Лист1!G158,$A$216)</f>
        <v>0.26719999999999999</v>
      </c>
      <c r="E398" s="357">
        <f>Лист1!H158</f>
        <v>0</v>
      </c>
      <c r="F398" s="337">
        <f t="shared" si="14"/>
        <v>0</v>
      </c>
      <c r="G398" s="166"/>
      <c r="H398" s="7"/>
      <c r="I398" s="7"/>
      <c r="J398" s="139"/>
      <c r="K398" s="114"/>
      <c r="L398" s="140"/>
    </row>
    <row r="399" spans="1:12" ht="15.75" hidden="1" x14ac:dyDescent="0.25">
      <c r="A399" s="124">
        <f ca="1">'патриотика0,3664'!A395</f>
        <v>0</v>
      </c>
      <c r="B399" s="83" t="s">
        <v>84</v>
      </c>
      <c r="C399" s="220"/>
      <c r="D399" s="167">
        <f>PRODUCT(Лист1!G159,$A$216)</f>
        <v>0.26719999999999999</v>
      </c>
      <c r="E399" s="357">
        <f>Лист1!H159</f>
        <v>0</v>
      </c>
      <c r="F399" s="337">
        <f t="shared" si="14"/>
        <v>0</v>
      </c>
      <c r="G399" s="166"/>
      <c r="H399" s="7"/>
      <c r="I399" s="7"/>
      <c r="J399" s="139"/>
      <c r="K399" s="114"/>
      <c r="L399" s="140"/>
    </row>
    <row r="400" spans="1:12" ht="15.75" hidden="1" x14ac:dyDescent="0.25">
      <c r="A400" s="124">
        <f ca="1">'патриотика0,3664'!A396</f>
        <v>0</v>
      </c>
      <c r="B400" s="83" t="s">
        <v>84</v>
      </c>
      <c r="C400" s="220"/>
      <c r="D400" s="167">
        <f>PRODUCT(Лист1!G160,$A$216)</f>
        <v>0.26719999999999999</v>
      </c>
      <c r="E400" s="357">
        <f>Лист1!H160</f>
        <v>0</v>
      </c>
      <c r="F400" s="337">
        <f t="shared" si="14"/>
        <v>0</v>
      </c>
      <c r="G400" s="166"/>
      <c r="H400" s="7"/>
      <c r="I400" s="7"/>
      <c r="J400" s="139"/>
      <c r="K400" s="114"/>
      <c r="L400" s="140"/>
    </row>
    <row r="401" spans="1:12" ht="15.75" hidden="1" x14ac:dyDescent="0.25">
      <c r="A401" s="124">
        <f ca="1">'патриотика0,3664'!A397</f>
        <v>0</v>
      </c>
      <c r="B401" s="83" t="s">
        <v>84</v>
      </c>
      <c r="C401" s="220"/>
      <c r="D401" s="167">
        <f>PRODUCT(Лист1!G161,$A$216)</f>
        <v>0.26719999999999999</v>
      </c>
      <c r="E401" s="357">
        <f>Лист1!H161</f>
        <v>0</v>
      </c>
      <c r="F401" s="337">
        <f t="shared" si="14"/>
        <v>0</v>
      </c>
      <c r="G401" s="166"/>
      <c r="H401" s="7"/>
      <c r="I401" s="7"/>
      <c r="J401" s="139"/>
      <c r="K401" s="114"/>
      <c r="L401" s="140"/>
    </row>
    <row r="402" spans="1:12" ht="15.75" hidden="1" x14ac:dyDescent="0.25">
      <c r="A402" s="124">
        <f ca="1">'патриотика0,3664'!A398</f>
        <v>0</v>
      </c>
      <c r="B402" s="83" t="s">
        <v>84</v>
      </c>
      <c r="C402" s="220"/>
      <c r="D402" s="167">
        <f>PRODUCT(Лист1!G162,$A$216)</f>
        <v>0.26719999999999999</v>
      </c>
      <c r="E402" s="357">
        <f>Лист1!H162</f>
        <v>0</v>
      </c>
      <c r="F402" s="337">
        <f t="shared" si="14"/>
        <v>0</v>
      </c>
      <c r="G402" s="166"/>
      <c r="H402" s="7"/>
      <c r="I402" s="7"/>
      <c r="J402" s="139"/>
      <c r="K402" s="114"/>
      <c r="L402" s="140"/>
    </row>
    <row r="403" spans="1:12" ht="15.75" hidden="1" x14ac:dyDescent="0.25">
      <c r="A403" s="124">
        <f ca="1">'патриотика0,3664'!A399</f>
        <v>0</v>
      </c>
      <c r="B403" s="83" t="s">
        <v>84</v>
      </c>
      <c r="C403" s="220"/>
      <c r="D403" s="167">
        <f>PRODUCT(Лист1!G163,$A$216)</f>
        <v>0.26719999999999999</v>
      </c>
      <c r="E403" s="357">
        <f>Лист1!H163</f>
        <v>0</v>
      </c>
      <c r="F403" s="337">
        <f t="shared" si="14"/>
        <v>0</v>
      </c>
      <c r="G403" s="166"/>
      <c r="H403" s="7"/>
      <c r="I403" s="7"/>
      <c r="J403" s="139"/>
      <c r="K403" s="114"/>
      <c r="L403" s="140"/>
    </row>
    <row r="404" spans="1:12" ht="15.75" hidden="1" x14ac:dyDescent="0.25">
      <c r="A404" s="124">
        <f ca="1">'патриотика0,3664'!A400</f>
        <v>0</v>
      </c>
      <c r="B404" s="83" t="s">
        <v>84</v>
      </c>
      <c r="C404" s="220"/>
      <c r="D404" s="167">
        <f>PRODUCT(Лист1!G164,$A$216)</f>
        <v>0.26719999999999999</v>
      </c>
      <c r="E404" s="357">
        <f>Лист1!H164</f>
        <v>0</v>
      </c>
      <c r="F404" s="337">
        <f t="shared" si="14"/>
        <v>0</v>
      </c>
      <c r="G404" s="166"/>
      <c r="H404" s="7"/>
      <c r="I404" s="7"/>
      <c r="J404" s="139"/>
      <c r="K404" s="114"/>
      <c r="L404" s="140"/>
    </row>
    <row r="405" spans="1:12" ht="15.75" hidden="1" x14ac:dyDescent="0.25">
      <c r="A405" s="124">
        <f ca="1">'патриотика0,3664'!A401</f>
        <v>0</v>
      </c>
      <c r="B405" s="83" t="s">
        <v>84</v>
      </c>
      <c r="C405" s="220"/>
      <c r="D405" s="167">
        <f>PRODUCT(Лист1!G165,$A$216)</f>
        <v>0.26719999999999999</v>
      </c>
      <c r="E405" s="357">
        <f>Лист1!H165</f>
        <v>0</v>
      </c>
      <c r="F405" s="337">
        <f t="shared" si="14"/>
        <v>0</v>
      </c>
      <c r="G405" s="166"/>
      <c r="H405" s="7"/>
      <c r="I405" s="7"/>
      <c r="J405" s="139"/>
      <c r="K405" s="114"/>
      <c r="L405" s="140"/>
    </row>
    <row r="406" spans="1:12" ht="15.75" hidden="1" x14ac:dyDescent="0.25">
      <c r="A406" s="124">
        <f ca="1">'патриотика0,3664'!A402</f>
        <v>0</v>
      </c>
      <c r="B406" s="83" t="s">
        <v>84</v>
      </c>
      <c r="C406" s="251"/>
      <c r="D406" s="167">
        <f>PRODUCT(Лист1!G166,$A$216)</f>
        <v>0.26719999999999999</v>
      </c>
      <c r="E406" s="357">
        <f>Лист1!H166</f>
        <v>0</v>
      </c>
      <c r="F406" s="337">
        <f t="shared" si="14"/>
        <v>0</v>
      </c>
      <c r="G406" s="166"/>
      <c r="H406" s="7"/>
      <c r="I406" s="7"/>
      <c r="J406" s="139"/>
      <c r="K406" s="114"/>
      <c r="L406" s="140"/>
    </row>
    <row r="407" spans="1:12" ht="15.75" hidden="1" x14ac:dyDescent="0.25">
      <c r="A407" s="124">
        <f ca="1">'патриотика0,3664'!A403</f>
        <v>0</v>
      </c>
      <c r="B407" s="83" t="s">
        <v>84</v>
      </c>
      <c r="C407" s="251"/>
      <c r="D407" s="167">
        <f>PRODUCT(Лист1!G167,$A$216)</f>
        <v>0.26719999999999999</v>
      </c>
      <c r="E407" s="357">
        <f>Лист1!H167</f>
        <v>0</v>
      </c>
      <c r="F407" s="337">
        <f t="shared" si="14"/>
        <v>0</v>
      </c>
      <c r="G407" s="166"/>
      <c r="H407" s="7"/>
      <c r="I407" s="7"/>
      <c r="J407" s="139"/>
      <c r="K407" s="114"/>
      <c r="L407" s="140"/>
    </row>
    <row r="408" spans="1:12" ht="15.75" hidden="1" x14ac:dyDescent="0.25">
      <c r="A408" s="124">
        <f ca="1">'патриотика0,3664'!A404</f>
        <v>0</v>
      </c>
      <c r="B408" s="83" t="s">
        <v>84</v>
      </c>
      <c r="C408" s="251"/>
      <c r="D408" s="167">
        <f>PRODUCT(Лист1!G168,$A$216)</f>
        <v>0.26719999999999999</v>
      </c>
      <c r="E408" s="357">
        <f>Лист1!H168</f>
        <v>0</v>
      </c>
      <c r="F408" s="337">
        <f t="shared" si="14"/>
        <v>0</v>
      </c>
      <c r="G408" s="166"/>
      <c r="H408" s="7"/>
      <c r="I408" s="7"/>
      <c r="J408" s="139"/>
      <c r="K408" s="114"/>
      <c r="L408" s="140"/>
    </row>
    <row r="409" spans="1:12" ht="15.75" hidden="1" x14ac:dyDescent="0.25">
      <c r="A409" s="124">
        <f ca="1">'патриотика0,3664'!A405</f>
        <v>0</v>
      </c>
      <c r="B409" s="83" t="s">
        <v>84</v>
      </c>
      <c r="C409" s="251"/>
      <c r="D409" s="167">
        <f>PRODUCT(Лист1!G169,$A$216)</f>
        <v>0.26719999999999999</v>
      </c>
      <c r="E409" s="357">
        <f>Лист1!H169</f>
        <v>0</v>
      </c>
      <c r="F409" s="337">
        <f t="shared" si="14"/>
        <v>0</v>
      </c>
      <c r="G409" s="166"/>
      <c r="H409" s="7"/>
      <c r="I409" s="7"/>
      <c r="J409" s="139"/>
      <c r="K409" s="114"/>
      <c r="L409" s="140"/>
    </row>
    <row r="410" spans="1:12" ht="15.75" hidden="1" x14ac:dyDescent="0.25">
      <c r="A410" s="124">
        <f ca="1">'патриотика0,3664'!A406</f>
        <v>0</v>
      </c>
      <c r="B410" s="83" t="s">
        <v>84</v>
      </c>
      <c r="C410" s="251"/>
      <c r="D410" s="167">
        <f>PRODUCT(Лист1!G170,$A$216)</f>
        <v>0.26719999999999999</v>
      </c>
      <c r="E410" s="357">
        <f>Лист1!H170</f>
        <v>0</v>
      </c>
      <c r="F410" s="337">
        <f t="shared" si="14"/>
        <v>0</v>
      </c>
      <c r="G410" s="166"/>
      <c r="H410" s="7"/>
      <c r="I410" s="7"/>
      <c r="J410" s="139"/>
      <c r="K410" s="114"/>
      <c r="L410" s="140"/>
    </row>
    <row r="411" spans="1:12" ht="15.75" hidden="1" x14ac:dyDescent="0.25">
      <c r="A411" s="124">
        <f ca="1">'патриотика0,3664'!A407</f>
        <v>0</v>
      </c>
      <c r="B411" s="83" t="s">
        <v>84</v>
      </c>
      <c r="C411" s="251"/>
      <c r="D411" s="167">
        <f>PRODUCT(Лист1!G171,$A$216)</f>
        <v>0.26719999999999999</v>
      </c>
      <c r="E411" s="357">
        <f>Лист1!H171</f>
        <v>0</v>
      </c>
      <c r="F411" s="337">
        <f t="shared" si="14"/>
        <v>0</v>
      </c>
      <c r="G411" s="166"/>
      <c r="H411" s="7"/>
      <c r="I411" s="7"/>
      <c r="J411" s="139"/>
      <c r="K411" s="114"/>
      <c r="L411" s="140"/>
    </row>
    <row r="412" spans="1:12" ht="15.75" hidden="1" x14ac:dyDescent="0.25">
      <c r="A412" s="124">
        <f ca="1">'патриотика0,3664'!A408</f>
        <v>0</v>
      </c>
      <c r="B412" s="83" t="s">
        <v>84</v>
      </c>
      <c r="C412" s="251"/>
      <c r="D412" s="167">
        <f>PRODUCT(Лист1!G172,$A$216)</f>
        <v>0.26719999999999999</v>
      </c>
      <c r="E412" s="357">
        <f>Лист1!H172</f>
        <v>0</v>
      </c>
      <c r="F412" s="337">
        <f t="shared" si="14"/>
        <v>0</v>
      </c>
      <c r="G412" s="166"/>
      <c r="H412" s="7"/>
      <c r="I412" s="7"/>
      <c r="J412" s="139"/>
      <c r="K412" s="114"/>
      <c r="L412" s="140"/>
    </row>
    <row r="413" spans="1:12" ht="15.75" hidden="1" x14ac:dyDescent="0.25">
      <c r="A413" s="124">
        <f ca="1">'патриотика0,3664'!A409</f>
        <v>0</v>
      </c>
      <c r="B413" s="83" t="s">
        <v>84</v>
      </c>
      <c r="C413" s="251"/>
      <c r="D413" s="167">
        <f>PRODUCT(Лист1!G173,$A$216)</f>
        <v>0.26719999999999999</v>
      </c>
      <c r="E413" s="357">
        <f>Лист1!H173</f>
        <v>0</v>
      </c>
      <c r="F413" s="337">
        <f t="shared" si="14"/>
        <v>0</v>
      </c>
      <c r="G413" s="166"/>
      <c r="H413" s="7"/>
      <c r="I413" s="7"/>
      <c r="J413" s="139"/>
      <c r="K413" s="114"/>
      <c r="L413" s="140"/>
    </row>
    <row r="414" spans="1:12" ht="15.75" hidden="1" x14ac:dyDescent="0.25">
      <c r="A414" s="124">
        <f ca="1">'патриотика0,3664'!A410</f>
        <v>0</v>
      </c>
      <c r="B414" s="83" t="s">
        <v>84</v>
      </c>
      <c r="C414" s="251"/>
      <c r="D414" s="167">
        <f>PRODUCT(Лист1!G174,$A$216)</f>
        <v>0.26719999999999999</v>
      </c>
      <c r="E414" s="357">
        <f>Лист1!H174</f>
        <v>0</v>
      </c>
      <c r="F414" s="337">
        <f t="shared" si="14"/>
        <v>0</v>
      </c>
      <c r="G414" s="166"/>
      <c r="H414" s="7"/>
      <c r="I414" s="7"/>
      <c r="J414" s="139"/>
      <c r="K414" s="114"/>
      <c r="L414" s="140"/>
    </row>
    <row r="415" spans="1:12" ht="15.75" hidden="1" x14ac:dyDescent="0.25">
      <c r="A415" s="124">
        <f ca="1">'патриотика0,3664'!A411</f>
        <v>0</v>
      </c>
      <c r="B415" s="83" t="s">
        <v>84</v>
      </c>
      <c r="C415" s="251"/>
      <c r="D415" s="167">
        <f>PRODUCT(Лист1!G175,$A$216)</f>
        <v>0.26719999999999999</v>
      </c>
      <c r="E415" s="357">
        <f>Лист1!H175</f>
        <v>0</v>
      </c>
      <c r="F415" s="337">
        <f t="shared" si="14"/>
        <v>0</v>
      </c>
      <c r="G415" s="166"/>
      <c r="H415" s="7"/>
      <c r="I415" s="7"/>
      <c r="J415" s="139"/>
      <c r="K415" s="114"/>
      <c r="L415" s="140"/>
    </row>
    <row r="416" spans="1:12" ht="15.75" hidden="1" x14ac:dyDescent="0.25">
      <c r="A416" s="124">
        <f ca="1">'патриотика0,3664'!A412</f>
        <v>0</v>
      </c>
      <c r="B416" s="83" t="s">
        <v>84</v>
      </c>
      <c r="C416" s="251"/>
      <c r="D416" s="167">
        <f>PRODUCT(Лист1!G176,$A$216)</f>
        <v>0.26719999999999999</v>
      </c>
      <c r="E416" s="357">
        <f>Лист1!H176</f>
        <v>0</v>
      </c>
      <c r="F416" s="337">
        <f t="shared" si="14"/>
        <v>0</v>
      </c>
      <c r="G416" s="166"/>
      <c r="H416" s="7"/>
      <c r="I416" s="7"/>
      <c r="J416" s="139"/>
      <c r="K416" s="114"/>
      <c r="L416" s="140"/>
    </row>
    <row r="417" spans="1:12" ht="15.75" hidden="1" x14ac:dyDescent="0.25">
      <c r="A417" s="124">
        <f ca="1">'патриотика0,3664'!A413</f>
        <v>0</v>
      </c>
      <c r="B417" s="83" t="s">
        <v>84</v>
      </c>
      <c r="C417" s="251"/>
      <c r="D417" s="167">
        <f>PRODUCT(Лист1!G177,$A$216)</f>
        <v>0.26719999999999999</v>
      </c>
      <c r="E417" s="357">
        <f>Лист1!H177</f>
        <v>0</v>
      </c>
      <c r="F417" s="337">
        <f t="shared" si="14"/>
        <v>0</v>
      </c>
      <c r="G417" s="166"/>
      <c r="H417" s="7"/>
      <c r="I417" s="7"/>
      <c r="J417" s="139"/>
      <c r="K417" s="114"/>
      <c r="L417" s="140"/>
    </row>
    <row r="418" spans="1:12" ht="15.75" hidden="1" x14ac:dyDescent="0.25">
      <c r="A418" s="124">
        <f ca="1">'патриотика0,3664'!A414</f>
        <v>0</v>
      </c>
      <c r="B418" s="83" t="s">
        <v>84</v>
      </c>
      <c r="C418" s="251"/>
      <c r="D418" s="167">
        <f>PRODUCT(Лист1!G178,$A$216)</f>
        <v>0.26719999999999999</v>
      </c>
      <c r="E418" s="357">
        <f>Лист1!H178</f>
        <v>0</v>
      </c>
      <c r="F418" s="337">
        <f t="shared" si="14"/>
        <v>0</v>
      </c>
      <c r="G418" s="166"/>
      <c r="H418" s="7"/>
      <c r="I418" s="7"/>
      <c r="J418" s="139"/>
      <c r="K418" s="114"/>
      <c r="L418" s="140"/>
    </row>
    <row r="419" spans="1:12" ht="15.75" hidden="1" x14ac:dyDescent="0.25">
      <c r="A419" s="124">
        <f ca="1">'патриотика0,3664'!A415</f>
        <v>0</v>
      </c>
      <c r="B419" s="83" t="s">
        <v>84</v>
      </c>
      <c r="C419" s="251"/>
      <c r="D419" s="167">
        <f>PRODUCT(Лист1!G179,$A$216)</f>
        <v>0.26719999999999999</v>
      </c>
      <c r="E419" s="357">
        <f>Лист1!H179</f>
        <v>0</v>
      </c>
      <c r="F419" s="337">
        <f t="shared" si="14"/>
        <v>0</v>
      </c>
      <c r="G419" s="166"/>
      <c r="H419" s="7"/>
      <c r="I419" s="7"/>
      <c r="J419" s="139"/>
      <c r="K419" s="114"/>
      <c r="L419" s="140"/>
    </row>
    <row r="420" spans="1:12" ht="15.75" hidden="1" x14ac:dyDescent="0.25">
      <c r="A420" s="124">
        <f ca="1">'патриотика0,3664'!A416</f>
        <v>0</v>
      </c>
      <c r="B420" s="83" t="s">
        <v>84</v>
      </c>
      <c r="C420" s="251"/>
      <c r="D420" s="167">
        <f>PRODUCT(Лист1!G180,$A$216)</f>
        <v>0.26719999999999999</v>
      </c>
      <c r="E420" s="357">
        <f>Лист1!H180</f>
        <v>0</v>
      </c>
      <c r="F420" s="337">
        <f t="shared" si="14"/>
        <v>0</v>
      </c>
      <c r="G420" s="166"/>
      <c r="H420" s="7"/>
      <c r="I420" s="7"/>
      <c r="J420" s="139"/>
      <c r="K420" s="114"/>
      <c r="L420" s="140"/>
    </row>
    <row r="421" spans="1:12" ht="15.75" hidden="1" x14ac:dyDescent="0.25">
      <c r="A421" s="124">
        <f ca="1">'патриотика0,3664'!A417</f>
        <v>0</v>
      </c>
      <c r="B421" s="83" t="s">
        <v>84</v>
      </c>
      <c r="C421" s="251"/>
      <c r="D421" s="167">
        <f>PRODUCT(Лист1!G181,$A$216)</f>
        <v>0.26719999999999999</v>
      </c>
      <c r="E421" s="357">
        <f>Лист1!H181</f>
        <v>0</v>
      </c>
      <c r="F421" s="337">
        <f t="shared" ref="F421:F466" si="15">D421*E421</f>
        <v>0</v>
      </c>
      <c r="G421" s="166"/>
      <c r="H421" s="7"/>
      <c r="I421" s="7"/>
      <c r="J421" s="139"/>
      <c r="K421" s="114"/>
      <c r="L421" s="140"/>
    </row>
    <row r="422" spans="1:12" ht="15.75" hidden="1" x14ac:dyDescent="0.25">
      <c r="A422" s="124">
        <f ca="1">'патриотика0,3664'!A418</f>
        <v>0</v>
      </c>
      <c r="B422" s="83" t="s">
        <v>84</v>
      </c>
      <c r="C422" s="251"/>
      <c r="D422" s="167">
        <f>PRODUCT(Лист1!G182,$A$216)</f>
        <v>0.26719999999999999</v>
      </c>
      <c r="E422" s="357">
        <f>Лист1!H182</f>
        <v>0</v>
      </c>
      <c r="F422" s="337">
        <f t="shared" si="15"/>
        <v>0</v>
      </c>
      <c r="G422" s="166"/>
      <c r="H422" s="7"/>
      <c r="I422" s="7"/>
      <c r="J422" s="139"/>
      <c r="K422" s="114"/>
      <c r="L422" s="140"/>
    </row>
    <row r="423" spans="1:12" ht="15.75" hidden="1" x14ac:dyDescent="0.25">
      <c r="A423" s="124">
        <f ca="1">'патриотика0,3664'!A419</f>
        <v>0</v>
      </c>
      <c r="B423" s="83" t="s">
        <v>84</v>
      </c>
      <c r="C423" s="220"/>
      <c r="D423" s="167">
        <f>PRODUCT(Лист1!G183,$A$216)</f>
        <v>0.26719999999999999</v>
      </c>
      <c r="E423" s="357">
        <f>Лист1!H183</f>
        <v>0</v>
      </c>
      <c r="F423" s="337">
        <f t="shared" si="15"/>
        <v>0</v>
      </c>
      <c r="G423" s="166"/>
      <c r="H423" s="7"/>
      <c r="I423" s="7"/>
      <c r="J423" s="139"/>
      <c r="K423" s="114"/>
      <c r="L423" s="140"/>
    </row>
    <row r="424" spans="1:12" ht="15.75" hidden="1" x14ac:dyDescent="0.25">
      <c r="A424" s="124">
        <f ca="1">'патриотика0,3664'!A420</f>
        <v>0</v>
      </c>
      <c r="B424" s="83" t="s">
        <v>84</v>
      </c>
      <c r="C424" s="220"/>
      <c r="D424" s="167">
        <f>PRODUCT(Лист1!G184,$A$216)</f>
        <v>0.26719999999999999</v>
      </c>
      <c r="E424" s="357">
        <f>Лист1!H184</f>
        <v>0</v>
      </c>
      <c r="F424" s="337">
        <f t="shared" si="15"/>
        <v>0</v>
      </c>
      <c r="G424" s="166"/>
      <c r="H424" s="7"/>
      <c r="I424" s="7"/>
      <c r="J424" s="139"/>
      <c r="K424" s="114"/>
      <c r="L424" s="140"/>
    </row>
    <row r="425" spans="1:12" ht="15.75" hidden="1" x14ac:dyDescent="0.25">
      <c r="A425" s="124">
        <f ca="1">'патриотика0,3664'!A421</f>
        <v>0</v>
      </c>
      <c r="B425" s="83" t="s">
        <v>84</v>
      </c>
      <c r="C425" s="220"/>
      <c r="D425" s="167">
        <f>PRODUCT(Лист1!G185,$A$216)</f>
        <v>0.26719999999999999</v>
      </c>
      <c r="E425" s="357">
        <f>Лист1!H185</f>
        <v>0</v>
      </c>
      <c r="F425" s="337">
        <f t="shared" si="15"/>
        <v>0</v>
      </c>
      <c r="G425" s="166"/>
      <c r="H425" s="7"/>
      <c r="I425" s="7"/>
      <c r="J425" s="139"/>
      <c r="K425" s="114"/>
      <c r="L425" s="140"/>
    </row>
    <row r="426" spans="1:12" ht="15.75" hidden="1" x14ac:dyDescent="0.25">
      <c r="A426" s="124">
        <f ca="1">'патриотика0,3664'!A422</f>
        <v>0</v>
      </c>
      <c r="B426" s="83" t="s">
        <v>84</v>
      </c>
      <c r="C426" s="220"/>
      <c r="D426" s="167">
        <f>PRODUCT(Лист1!G186,$A$216)</f>
        <v>0.26719999999999999</v>
      </c>
      <c r="E426" s="357">
        <f>Лист1!H186</f>
        <v>0</v>
      </c>
      <c r="F426" s="337">
        <f t="shared" si="15"/>
        <v>0</v>
      </c>
      <c r="G426" s="166"/>
      <c r="H426" s="7"/>
      <c r="I426" s="7"/>
      <c r="J426" s="139"/>
      <c r="K426" s="114"/>
      <c r="L426" s="140"/>
    </row>
    <row r="427" spans="1:12" ht="15.75" hidden="1" x14ac:dyDescent="0.25">
      <c r="A427" s="124">
        <f ca="1">'патриотика0,3664'!A423</f>
        <v>0</v>
      </c>
      <c r="B427" s="83" t="s">
        <v>84</v>
      </c>
      <c r="C427" s="220"/>
      <c r="D427" s="167">
        <f>PRODUCT(Лист1!G187,$A$216)</f>
        <v>0.26719999999999999</v>
      </c>
      <c r="E427" s="357">
        <f>Лист1!H187</f>
        <v>0</v>
      </c>
      <c r="F427" s="337">
        <f t="shared" si="15"/>
        <v>0</v>
      </c>
      <c r="G427" s="166"/>
      <c r="H427" s="7"/>
      <c r="I427" s="7"/>
      <c r="J427" s="139"/>
      <c r="K427" s="114"/>
      <c r="L427" s="140"/>
    </row>
    <row r="428" spans="1:12" ht="15.75" hidden="1" x14ac:dyDescent="0.25">
      <c r="A428" s="124">
        <f ca="1">'патриотика0,3664'!A424</f>
        <v>0</v>
      </c>
      <c r="B428" s="83" t="s">
        <v>84</v>
      </c>
      <c r="C428" s="220"/>
      <c r="D428" s="167">
        <f>PRODUCT(Лист1!G188,$A$216)</f>
        <v>0.26719999999999999</v>
      </c>
      <c r="E428" s="357">
        <f>Лист1!H188</f>
        <v>0</v>
      </c>
      <c r="F428" s="337">
        <f t="shared" si="15"/>
        <v>0</v>
      </c>
      <c r="G428" s="166"/>
      <c r="H428" s="7"/>
      <c r="I428" s="7"/>
      <c r="J428" s="139"/>
      <c r="K428" s="114"/>
      <c r="L428" s="140"/>
    </row>
    <row r="429" spans="1:12" ht="15.75" hidden="1" x14ac:dyDescent="0.25">
      <c r="A429" s="124">
        <f ca="1">'патриотика0,3664'!A425</f>
        <v>0</v>
      </c>
      <c r="B429" s="83" t="s">
        <v>84</v>
      </c>
      <c r="C429" s="220"/>
      <c r="D429" s="167">
        <f>PRODUCT(Лист1!G189,$A$216)</f>
        <v>0.26719999999999999</v>
      </c>
      <c r="E429" s="357">
        <f>Лист1!H189</f>
        <v>0</v>
      </c>
      <c r="F429" s="337">
        <f t="shared" si="15"/>
        <v>0</v>
      </c>
      <c r="G429" s="166"/>
      <c r="H429" s="7"/>
      <c r="I429" s="7"/>
      <c r="J429" s="139"/>
      <c r="K429" s="114"/>
      <c r="L429" s="140"/>
    </row>
    <row r="430" spans="1:12" ht="14.25" hidden="1" customHeight="1" x14ac:dyDescent="0.25">
      <c r="A430" s="124">
        <f ca="1">'патриотика0,3664'!A426</f>
        <v>0</v>
      </c>
      <c r="B430" s="83" t="s">
        <v>84</v>
      </c>
      <c r="C430" s="220"/>
      <c r="D430" s="167">
        <f>PRODUCT(Лист1!G190,$A$216)</f>
        <v>0.26719999999999999</v>
      </c>
      <c r="E430" s="357">
        <f>Лист1!H190</f>
        <v>0</v>
      </c>
      <c r="F430" s="337">
        <f t="shared" si="15"/>
        <v>0</v>
      </c>
      <c r="G430" s="166"/>
      <c r="H430" s="7"/>
      <c r="I430" s="7"/>
      <c r="J430" s="139"/>
      <c r="K430" s="114"/>
      <c r="L430" s="140"/>
    </row>
    <row r="431" spans="1:12" ht="14.25" hidden="1" customHeight="1" x14ac:dyDescent="0.25">
      <c r="A431" s="124">
        <f ca="1">'патриотика0,3664'!A427</f>
        <v>0</v>
      </c>
      <c r="B431" s="83" t="s">
        <v>84</v>
      </c>
      <c r="C431" s="220"/>
      <c r="D431" s="167">
        <f>PRODUCT(Лист1!G191,$A$216)</f>
        <v>0.26719999999999999</v>
      </c>
      <c r="E431" s="357">
        <f>Лист1!H191</f>
        <v>0</v>
      </c>
      <c r="F431" s="337">
        <f t="shared" si="15"/>
        <v>0</v>
      </c>
      <c r="G431" s="166"/>
      <c r="H431" s="7"/>
      <c r="I431" s="7"/>
      <c r="J431" s="139"/>
      <c r="K431" s="114"/>
      <c r="L431" s="140"/>
    </row>
    <row r="432" spans="1:12" ht="14.25" hidden="1" customHeight="1" x14ac:dyDescent="0.25">
      <c r="A432" s="124">
        <f ca="1">'патриотика0,3664'!A428</f>
        <v>0</v>
      </c>
      <c r="B432" s="83" t="s">
        <v>84</v>
      </c>
      <c r="C432" s="220"/>
      <c r="D432" s="167">
        <f>PRODUCT(Лист1!G192,$A$216)</f>
        <v>0.26719999999999999</v>
      </c>
      <c r="E432" s="357">
        <f>Лист1!H192</f>
        <v>0</v>
      </c>
      <c r="F432" s="337">
        <f t="shared" si="15"/>
        <v>0</v>
      </c>
      <c r="G432" s="166"/>
      <c r="H432" s="7"/>
      <c r="I432" s="7"/>
      <c r="J432" s="139"/>
      <c r="K432" s="114"/>
      <c r="L432" s="140"/>
    </row>
    <row r="433" spans="1:12" ht="14.25" hidden="1" customHeight="1" x14ac:dyDescent="0.25">
      <c r="A433" s="124">
        <f ca="1">'патриотика0,3664'!A429</f>
        <v>0</v>
      </c>
      <c r="B433" s="83" t="s">
        <v>84</v>
      </c>
      <c r="C433" s="220"/>
      <c r="D433" s="167">
        <f>PRODUCT(Лист1!G193,$A$216)</f>
        <v>0.26719999999999999</v>
      </c>
      <c r="E433" s="357">
        <f>Лист1!H193</f>
        <v>0</v>
      </c>
      <c r="F433" s="337">
        <f t="shared" si="15"/>
        <v>0</v>
      </c>
      <c r="G433" s="166"/>
      <c r="H433" s="7"/>
      <c r="I433" s="7"/>
      <c r="J433" s="139"/>
      <c r="K433" s="114"/>
      <c r="L433" s="140"/>
    </row>
    <row r="434" spans="1:12" ht="14.25" hidden="1" customHeight="1" x14ac:dyDescent="0.25">
      <c r="A434" s="124">
        <f ca="1">'патриотика0,3664'!A430</f>
        <v>0</v>
      </c>
      <c r="B434" s="83" t="s">
        <v>84</v>
      </c>
      <c r="C434" s="220"/>
      <c r="D434" s="167">
        <f>PRODUCT(Лист1!G194,$A$216)</f>
        <v>0.26719999999999999</v>
      </c>
      <c r="E434" s="357">
        <f>Лист1!H194</f>
        <v>0</v>
      </c>
      <c r="F434" s="337">
        <f t="shared" si="15"/>
        <v>0</v>
      </c>
      <c r="G434" s="166"/>
      <c r="H434" s="7"/>
      <c r="I434" s="7"/>
      <c r="J434" s="139"/>
      <c r="K434" s="114"/>
      <c r="L434" s="140"/>
    </row>
    <row r="435" spans="1:12" ht="14.25" hidden="1" customHeight="1" x14ac:dyDescent="0.25">
      <c r="A435" s="124">
        <f ca="1">'патриотика0,3664'!A431</f>
        <v>0</v>
      </c>
      <c r="B435" s="83" t="s">
        <v>84</v>
      </c>
      <c r="C435" s="220"/>
      <c r="D435" s="167">
        <f>PRODUCT(Лист1!G195,$A$216)</f>
        <v>0.26719999999999999</v>
      </c>
      <c r="E435" s="357">
        <f>Лист1!H195</f>
        <v>0</v>
      </c>
      <c r="F435" s="337">
        <f t="shared" si="15"/>
        <v>0</v>
      </c>
      <c r="G435" s="166"/>
      <c r="H435" s="7"/>
      <c r="I435" s="7"/>
      <c r="J435" s="139"/>
      <c r="K435" s="114"/>
      <c r="L435" s="140"/>
    </row>
    <row r="436" spans="1:12" ht="14.25" hidden="1" customHeight="1" x14ac:dyDescent="0.25">
      <c r="A436" s="124">
        <f ca="1">'патриотика0,3664'!A432</f>
        <v>0</v>
      </c>
      <c r="B436" s="83" t="s">
        <v>84</v>
      </c>
      <c r="C436" s="220"/>
      <c r="D436" s="167">
        <f>PRODUCT(Лист1!G196,$A$216)</f>
        <v>0.26719999999999999</v>
      </c>
      <c r="E436" s="357">
        <f>Лист1!H196</f>
        <v>0</v>
      </c>
      <c r="F436" s="337">
        <f t="shared" si="15"/>
        <v>0</v>
      </c>
      <c r="G436" s="166"/>
      <c r="H436" s="7"/>
      <c r="I436" s="7"/>
      <c r="J436" s="139"/>
      <c r="K436" s="114"/>
      <c r="L436" s="140"/>
    </row>
    <row r="437" spans="1:12" ht="14.25" hidden="1" customHeight="1" x14ac:dyDescent="0.25">
      <c r="A437" s="124">
        <f ca="1">'патриотика0,3664'!A433</f>
        <v>0</v>
      </c>
      <c r="B437" s="83" t="s">
        <v>84</v>
      </c>
      <c r="C437" s="220"/>
      <c r="D437" s="167">
        <f>PRODUCT(Лист1!G197,$A$216)</f>
        <v>0.26719999999999999</v>
      </c>
      <c r="E437" s="357">
        <f>Лист1!H197</f>
        <v>0</v>
      </c>
      <c r="F437" s="337">
        <f t="shared" si="15"/>
        <v>0</v>
      </c>
      <c r="G437" s="166"/>
      <c r="H437" s="7"/>
      <c r="I437" s="7"/>
      <c r="J437" s="139"/>
      <c r="K437" s="114"/>
      <c r="L437" s="140"/>
    </row>
    <row r="438" spans="1:12" ht="14.25" hidden="1" customHeight="1" x14ac:dyDescent="0.25">
      <c r="A438" s="124">
        <f ca="1">'патриотика0,3664'!A434</f>
        <v>0</v>
      </c>
      <c r="B438" s="83" t="s">
        <v>84</v>
      </c>
      <c r="C438" s="220"/>
      <c r="D438" s="167">
        <f>PRODUCT(Лист1!G198,$A$216)</f>
        <v>0.26719999999999999</v>
      </c>
      <c r="E438" s="357">
        <f>Лист1!H198</f>
        <v>0</v>
      </c>
      <c r="F438" s="337">
        <f t="shared" si="15"/>
        <v>0</v>
      </c>
      <c r="G438" s="166"/>
      <c r="H438" s="7"/>
      <c r="I438" s="7"/>
      <c r="J438" s="139"/>
      <c r="K438" s="114"/>
      <c r="L438" s="140"/>
    </row>
    <row r="439" spans="1:12" ht="14.25" hidden="1" customHeight="1" x14ac:dyDescent="0.25">
      <c r="A439" s="124">
        <f ca="1">'патриотика0,3664'!A435</f>
        <v>0</v>
      </c>
      <c r="B439" s="83" t="s">
        <v>84</v>
      </c>
      <c r="C439" s="220"/>
      <c r="D439" s="167">
        <f>PRODUCT(Лист1!G199,$A$216)</f>
        <v>0.26719999999999999</v>
      </c>
      <c r="E439" s="357">
        <f>Лист1!H199</f>
        <v>0</v>
      </c>
      <c r="F439" s="337">
        <f t="shared" si="15"/>
        <v>0</v>
      </c>
      <c r="G439" s="166"/>
      <c r="H439" s="7"/>
      <c r="I439" s="7"/>
      <c r="J439" s="139"/>
      <c r="K439" s="114"/>
      <c r="L439" s="140"/>
    </row>
    <row r="440" spans="1:12" ht="14.25" hidden="1" customHeight="1" x14ac:dyDescent="0.25">
      <c r="A440" s="124">
        <f ca="1">'патриотика0,3664'!A436</f>
        <v>0</v>
      </c>
      <c r="B440" s="83" t="s">
        <v>84</v>
      </c>
      <c r="C440" s="220"/>
      <c r="D440" s="167">
        <f>PRODUCT(Лист1!G200,$A$216)</f>
        <v>0.26719999999999999</v>
      </c>
      <c r="E440" s="357">
        <f>Лист1!H200</f>
        <v>0</v>
      </c>
      <c r="F440" s="337">
        <f t="shared" si="15"/>
        <v>0</v>
      </c>
      <c r="G440" s="166"/>
      <c r="H440" s="7"/>
      <c r="I440" s="7"/>
      <c r="J440" s="139"/>
      <c r="K440" s="114"/>
      <c r="L440" s="140"/>
    </row>
    <row r="441" spans="1:12" ht="14.25" hidden="1" customHeight="1" x14ac:dyDescent="0.25">
      <c r="A441" s="124">
        <f ca="1">'патриотика0,3664'!A437</f>
        <v>0</v>
      </c>
      <c r="B441" s="83" t="s">
        <v>84</v>
      </c>
      <c r="C441" s="220"/>
      <c r="D441" s="167">
        <f>PRODUCT(Лист1!G201,$A$216)</f>
        <v>0.26719999999999999</v>
      </c>
      <c r="E441" s="357">
        <f>Лист1!H201</f>
        <v>0</v>
      </c>
      <c r="F441" s="337">
        <f t="shared" si="15"/>
        <v>0</v>
      </c>
      <c r="G441" s="166"/>
      <c r="H441" s="7"/>
      <c r="I441" s="7"/>
      <c r="J441" s="139"/>
      <c r="K441" s="114"/>
      <c r="L441" s="140"/>
    </row>
    <row r="442" spans="1:12" ht="14.25" hidden="1" customHeight="1" x14ac:dyDescent="0.25">
      <c r="A442" s="124">
        <f ca="1">'патриотика0,3664'!A438</f>
        <v>0</v>
      </c>
      <c r="B442" s="83" t="s">
        <v>84</v>
      </c>
      <c r="C442" s="220"/>
      <c r="D442" s="167">
        <f>PRODUCT(Лист1!G202,$A$216)</f>
        <v>0.26719999999999999</v>
      </c>
      <c r="E442" s="357">
        <f>Лист1!H202</f>
        <v>0</v>
      </c>
      <c r="F442" s="337">
        <f t="shared" si="15"/>
        <v>0</v>
      </c>
      <c r="G442" s="166"/>
      <c r="H442" s="7"/>
      <c r="I442" s="7"/>
      <c r="J442" s="139"/>
      <c r="K442" s="114"/>
      <c r="L442" s="140"/>
    </row>
    <row r="443" spans="1:12" ht="15.75" hidden="1" x14ac:dyDescent="0.25">
      <c r="A443" s="124">
        <f ca="1">'патриотика0,3664'!A439</f>
        <v>0</v>
      </c>
      <c r="B443" s="83" t="s">
        <v>84</v>
      </c>
      <c r="C443" s="220"/>
      <c r="D443" s="167">
        <f>PRODUCT(Лист1!G203,$A$216)</f>
        <v>0.26719999999999999</v>
      </c>
      <c r="E443" s="357">
        <f>Лист1!H203</f>
        <v>0</v>
      </c>
      <c r="F443" s="337">
        <f t="shared" si="15"/>
        <v>0</v>
      </c>
      <c r="G443" s="166"/>
      <c r="H443" s="7"/>
      <c r="I443" s="7"/>
      <c r="J443" s="139"/>
      <c r="K443" s="114"/>
      <c r="L443" s="140"/>
    </row>
    <row r="444" spans="1:12" ht="15.75" hidden="1" x14ac:dyDescent="0.25">
      <c r="A444" s="124">
        <f ca="1">'патриотика0,3664'!A440</f>
        <v>0</v>
      </c>
      <c r="B444" s="83" t="s">
        <v>84</v>
      </c>
      <c r="C444" s="220"/>
      <c r="D444" s="167">
        <f>PRODUCT(Лист1!G204,$A$216)</f>
        <v>0.26719999999999999</v>
      </c>
      <c r="E444" s="357">
        <f>Лист1!H204</f>
        <v>0</v>
      </c>
      <c r="F444" s="337">
        <f t="shared" si="15"/>
        <v>0</v>
      </c>
      <c r="G444" s="166"/>
      <c r="H444" s="7"/>
      <c r="I444" s="7"/>
      <c r="J444" s="139"/>
      <c r="K444" s="114"/>
      <c r="L444" s="140"/>
    </row>
    <row r="445" spans="1:12" ht="15.75" hidden="1" x14ac:dyDescent="0.25">
      <c r="A445" s="124">
        <f ca="1">'патриотика0,3664'!A441</f>
        <v>0</v>
      </c>
      <c r="B445" s="83" t="s">
        <v>84</v>
      </c>
      <c r="C445" s="220"/>
      <c r="D445" s="167">
        <f>PRODUCT(Лист1!G205,$A$216)</f>
        <v>0.26719999999999999</v>
      </c>
      <c r="E445" s="357">
        <f>Лист1!H205</f>
        <v>0</v>
      </c>
      <c r="F445" s="337">
        <f t="shared" si="15"/>
        <v>0</v>
      </c>
      <c r="G445" s="166"/>
      <c r="H445" s="7"/>
      <c r="I445" s="7"/>
      <c r="J445" s="139"/>
      <c r="K445" s="114"/>
      <c r="L445" s="140"/>
    </row>
    <row r="446" spans="1:12" ht="15.75" hidden="1" x14ac:dyDescent="0.25">
      <c r="A446" s="124">
        <f ca="1">'патриотика0,3664'!A442</f>
        <v>0</v>
      </c>
      <c r="B446" s="83" t="s">
        <v>84</v>
      </c>
      <c r="C446" s="220"/>
      <c r="D446" s="167">
        <f>PRODUCT(Лист1!G206,$A$216)</f>
        <v>0.26719999999999999</v>
      </c>
      <c r="E446" s="357">
        <f>Лист1!H206</f>
        <v>0</v>
      </c>
      <c r="F446" s="337">
        <f t="shared" si="15"/>
        <v>0</v>
      </c>
      <c r="G446" s="166"/>
      <c r="H446" s="7"/>
      <c r="I446" s="7"/>
      <c r="J446" s="139"/>
      <c r="K446" s="114"/>
      <c r="L446" s="140"/>
    </row>
    <row r="447" spans="1:12" ht="15.75" hidden="1" x14ac:dyDescent="0.25">
      <c r="A447" s="124">
        <f ca="1">'патриотика0,3664'!A443</f>
        <v>0</v>
      </c>
      <c r="B447" s="83" t="s">
        <v>84</v>
      </c>
      <c r="C447" s="220"/>
      <c r="D447" s="167">
        <f>PRODUCT(Лист1!G207,$A$216)</f>
        <v>0.26719999999999999</v>
      </c>
      <c r="E447" s="357">
        <f>Лист1!H207</f>
        <v>0</v>
      </c>
      <c r="F447" s="337">
        <f t="shared" si="15"/>
        <v>0</v>
      </c>
      <c r="G447" s="166"/>
      <c r="H447" s="7"/>
      <c r="I447" s="7"/>
      <c r="J447" s="139"/>
      <c r="K447" s="114"/>
      <c r="L447" s="140"/>
    </row>
    <row r="448" spans="1:12" ht="15.75" hidden="1" x14ac:dyDescent="0.25">
      <c r="A448" s="124">
        <f ca="1">'патриотика0,3664'!A444</f>
        <v>0</v>
      </c>
      <c r="B448" s="83" t="s">
        <v>84</v>
      </c>
      <c r="C448" s="220"/>
      <c r="D448" s="167">
        <f>PRODUCT(Лист1!G208,$A$216)</f>
        <v>0.26719999999999999</v>
      </c>
      <c r="E448" s="357">
        <f>Лист1!H208</f>
        <v>0</v>
      </c>
      <c r="F448" s="337">
        <f t="shared" si="15"/>
        <v>0</v>
      </c>
      <c r="G448" s="166"/>
      <c r="H448" s="7"/>
      <c r="I448" s="7"/>
      <c r="J448" s="139"/>
      <c r="K448" s="114"/>
      <c r="L448" s="140"/>
    </row>
    <row r="449" spans="1:12" ht="15.75" hidden="1" x14ac:dyDescent="0.25">
      <c r="A449" s="124">
        <f ca="1">'патриотика0,3664'!A445</f>
        <v>0</v>
      </c>
      <c r="B449" s="83" t="s">
        <v>84</v>
      </c>
      <c r="C449" s="220"/>
      <c r="D449" s="167">
        <f>PRODUCT(Лист1!G209,$A$216)</f>
        <v>0.26719999999999999</v>
      </c>
      <c r="E449" s="357">
        <f>Лист1!H209</f>
        <v>0</v>
      </c>
      <c r="F449" s="337">
        <f t="shared" si="15"/>
        <v>0</v>
      </c>
      <c r="G449" s="166"/>
      <c r="H449" s="7"/>
      <c r="I449" s="7"/>
      <c r="J449" s="139"/>
      <c r="K449" s="114"/>
      <c r="L449" s="140"/>
    </row>
    <row r="450" spans="1:12" ht="15.75" hidden="1" x14ac:dyDescent="0.25">
      <c r="A450" s="124">
        <f ca="1">'патриотика0,3664'!A446</f>
        <v>0</v>
      </c>
      <c r="B450" s="83" t="s">
        <v>84</v>
      </c>
      <c r="C450" s="220"/>
      <c r="D450" s="167">
        <f>PRODUCT(Лист1!G210,$A$216)</f>
        <v>0.26719999999999999</v>
      </c>
      <c r="E450" s="357">
        <f>Лист1!H210</f>
        <v>0</v>
      </c>
      <c r="F450" s="337">
        <f t="shared" si="15"/>
        <v>0</v>
      </c>
      <c r="G450" s="166"/>
      <c r="H450" s="7"/>
      <c r="I450" s="7"/>
      <c r="J450" s="139"/>
      <c r="K450" s="114"/>
      <c r="L450" s="140"/>
    </row>
    <row r="451" spans="1:12" ht="15.75" hidden="1" x14ac:dyDescent="0.25">
      <c r="A451" s="124">
        <f ca="1">'патриотика0,3664'!A447</f>
        <v>0</v>
      </c>
      <c r="B451" s="83" t="s">
        <v>84</v>
      </c>
      <c r="C451" s="220"/>
      <c r="D451" s="167">
        <f>PRODUCT(Лист1!G211,$A$216)</f>
        <v>0.26719999999999999</v>
      </c>
      <c r="E451" s="357">
        <f>Лист1!H211</f>
        <v>0</v>
      </c>
      <c r="F451" s="337">
        <f t="shared" si="15"/>
        <v>0</v>
      </c>
      <c r="G451" s="166"/>
      <c r="H451" s="7"/>
      <c r="I451" s="7"/>
      <c r="J451" s="139"/>
      <c r="K451" s="114"/>
      <c r="L451" s="140"/>
    </row>
    <row r="452" spans="1:12" ht="15.75" hidden="1" x14ac:dyDescent="0.25">
      <c r="A452" s="124">
        <f ca="1">'патриотика0,3664'!A448</f>
        <v>0</v>
      </c>
      <c r="B452" s="83" t="s">
        <v>84</v>
      </c>
      <c r="C452" s="220"/>
      <c r="D452" s="167">
        <f>PRODUCT(Лист1!G212,$A$216)</f>
        <v>0.26719999999999999</v>
      </c>
      <c r="E452" s="357">
        <f>Лист1!H212</f>
        <v>0</v>
      </c>
      <c r="F452" s="337">
        <f t="shared" si="15"/>
        <v>0</v>
      </c>
      <c r="G452" s="166"/>
      <c r="H452" s="7"/>
      <c r="I452" s="7"/>
      <c r="J452" s="139"/>
      <c r="K452" s="114"/>
      <c r="L452" s="140"/>
    </row>
    <row r="453" spans="1:12" ht="15.75" hidden="1" x14ac:dyDescent="0.25">
      <c r="A453" s="124">
        <f ca="1">'патриотика0,3664'!A449</f>
        <v>0</v>
      </c>
      <c r="B453" s="83" t="s">
        <v>84</v>
      </c>
      <c r="C453" s="220"/>
      <c r="D453" s="167">
        <f>PRODUCT(Лист1!G213,$A$216)</f>
        <v>0.26719999999999999</v>
      </c>
      <c r="E453" s="357">
        <f>Лист1!H213</f>
        <v>0</v>
      </c>
      <c r="F453" s="337">
        <f t="shared" si="15"/>
        <v>0</v>
      </c>
      <c r="G453" s="166"/>
      <c r="H453" s="7"/>
      <c r="I453" s="7"/>
      <c r="J453" s="139"/>
      <c r="K453" s="114"/>
      <c r="L453" s="140"/>
    </row>
    <row r="454" spans="1:12" ht="15.75" hidden="1" x14ac:dyDescent="0.25">
      <c r="A454" s="124">
        <f ca="1">'патриотика0,3664'!A450</f>
        <v>0</v>
      </c>
      <c r="B454" s="83" t="s">
        <v>84</v>
      </c>
      <c r="C454" s="220"/>
      <c r="D454" s="167">
        <f>PRODUCT(Лист1!G214,$A$216)</f>
        <v>0.26719999999999999</v>
      </c>
      <c r="E454" s="357">
        <f>Лист1!H214</f>
        <v>0</v>
      </c>
      <c r="F454" s="337">
        <f t="shared" si="15"/>
        <v>0</v>
      </c>
      <c r="G454" s="166"/>
      <c r="H454" s="7"/>
      <c r="I454" s="7"/>
      <c r="J454" s="139"/>
      <c r="K454" s="114"/>
      <c r="L454" s="140"/>
    </row>
    <row r="455" spans="1:12" ht="15.75" hidden="1" x14ac:dyDescent="0.25">
      <c r="A455" s="124">
        <f ca="1">'патриотика0,3664'!A451</f>
        <v>0</v>
      </c>
      <c r="B455" s="83" t="s">
        <v>84</v>
      </c>
      <c r="C455" s="220"/>
      <c r="D455" s="167">
        <f>PRODUCT(Лист1!G215,$A$216)</f>
        <v>0.26719999999999999</v>
      </c>
      <c r="E455" s="357">
        <f>Лист1!H215</f>
        <v>0</v>
      </c>
      <c r="F455" s="337">
        <f t="shared" si="15"/>
        <v>0</v>
      </c>
      <c r="G455" s="166"/>
      <c r="H455" s="7"/>
      <c r="I455" s="7"/>
      <c r="J455" s="139"/>
      <c r="K455" s="114"/>
      <c r="L455" s="140"/>
    </row>
    <row r="456" spans="1:12" ht="15.75" hidden="1" x14ac:dyDescent="0.25">
      <c r="A456" s="124">
        <f ca="1">'патриотика0,3664'!A452</f>
        <v>0</v>
      </c>
      <c r="B456" s="83" t="s">
        <v>84</v>
      </c>
      <c r="C456" s="220"/>
      <c r="D456" s="167">
        <f>PRODUCT(Лист1!G216,$A$216)</f>
        <v>0.26719999999999999</v>
      </c>
      <c r="E456" s="357">
        <f>Лист1!H216</f>
        <v>0</v>
      </c>
      <c r="F456" s="337">
        <f t="shared" si="15"/>
        <v>0</v>
      </c>
      <c r="G456" s="166"/>
      <c r="H456" s="7"/>
      <c r="I456" s="7"/>
      <c r="J456" s="139"/>
      <c r="K456" s="114"/>
      <c r="L456" s="140"/>
    </row>
    <row r="457" spans="1:12" ht="15.75" hidden="1" x14ac:dyDescent="0.25">
      <c r="A457" s="124">
        <f ca="1">'патриотика0,3664'!A453</f>
        <v>0</v>
      </c>
      <c r="B457" s="83" t="s">
        <v>84</v>
      </c>
      <c r="C457" s="220"/>
      <c r="D457" s="167">
        <f>PRODUCT(Лист1!G217,$A$216)</f>
        <v>0.26719999999999999</v>
      </c>
      <c r="E457" s="357">
        <f>Лист1!H217</f>
        <v>0</v>
      </c>
      <c r="F457" s="337">
        <f t="shared" si="15"/>
        <v>0</v>
      </c>
      <c r="G457" s="166"/>
      <c r="H457" s="7"/>
      <c r="I457" s="7"/>
      <c r="J457" s="139"/>
      <c r="K457" s="114"/>
      <c r="L457" s="140"/>
    </row>
    <row r="458" spans="1:12" ht="15.75" hidden="1" x14ac:dyDescent="0.25">
      <c r="A458" s="124">
        <f ca="1">'патриотика0,3664'!A454</f>
        <v>0</v>
      </c>
      <c r="B458" s="83" t="s">
        <v>84</v>
      </c>
      <c r="C458" s="220"/>
      <c r="D458" s="167">
        <f>PRODUCT(Лист1!G218,$A$216)</f>
        <v>0.26719999999999999</v>
      </c>
      <c r="E458" s="357">
        <f>Лист1!H218</f>
        <v>0</v>
      </c>
      <c r="F458" s="337">
        <f t="shared" si="15"/>
        <v>0</v>
      </c>
      <c r="G458" s="166"/>
      <c r="H458" s="7"/>
      <c r="I458" s="7"/>
      <c r="J458" s="139"/>
      <c r="K458" s="114"/>
      <c r="L458" s="140"/>
    </row>
    <row r="459" spans="1:12" ht="15.75" hidden="1" x14ac:dyDescent="0.25">
      <c r="A459" s="124">
        <f ca="1">'патриотика0,3664'!A455</f>
        <v>0</v>
      </c>
      <c r="B459" s="83" t="s">
        <v>84</v>
      </c>
      <c r="C459" s="220"/>
      <c r="D459" s="167">
        <f>PRODUCT(Лист1!G219,$A$216)</f>
        <v>0.26719999999999999</v>
      </c>
      <c r="E459" s="357">
        <f>Лист1!H219</f>
        <v>0</v>
      </c>
      <c r="F459" s="337">
        <f t="shared" si="15"/>
        <v>0</v>
      </c>
      <c r="G459" s="166"/>
      <c r="H459" s="7"/>
      <c r="I459" s="7"/>
      <c r="J459" s="139"/>
      <c r="K459" s="114"/>
      <c r="L459" s="140"/>
    </row>
    <row r="460" spans="1:12" ht="15.75" hidden="1" x14ac:dyDescent="0.25">
      <c r="A460" s="124">
        <f ca="1">'патриотика0,3664'!A456</f>
        <v>0</v>
      </c>
      <c r="B460" s="83" t="s">
        <v>84</v>
      </c>
      <c r="C460" s="220"/>
      <c r="D460" s="167">
        <f>PRODUCT(Лист1!G220,$A$216)</f>
        <v>0.26719999999999999</v>
      </c>
      <c r="E460" s="357">
        <f>Лист1!H220</f>
        <v>0</v>
      </c>
      <c r="F460" s="337">
        <f t="shared" si="15"/>
        <v>0</v>
      </c>
      <c r="G460" s="166"/>
      <c r="H460" s="7"/>
      <c r="I460" s="7"/>
      <c r="J460" s="139"/>
      <c r="K460" s="114"/>
      <c r="L460" s="140"/>
    </row>
    <row r="461" spans="1:12" ht="15.75" hidden="1" x14ac:dyDescent="0.25">
      <c r="A461" s="124">
        <f ca="1">'патриотика0,3664'!A457</f>
        <v>0</v>
      </c>
      <c r="B461" s="83" t="s">
        <v>84</v>
      </c>
      <c r="C461" s="220"/>
      <c r="D461" s="167">
        <f>PRODUCT(Лист1!G221,$A$216)</f>
        <v>0.26719999999999999</v>
      </c>
      <c r="E461" s="357">
        <f>Лист1!H221</f>
        <v>0</v>
      </c>
      <c r="F461" s="337">
        <f t="shared" si="15"/>
        <v>0</v>
      </c>
      <c r="G461" s="166"/>
      <c r="H461" s="7"/>
      <c r="I461" s="7"/>
      <c r="J461" s="139"/>
      <c r="K461" s="114"/>
      <c r="L461" s="140"/>
    </row>
    <row r="462" spans="1:12" ht="15.75" hidden="1" x14ac:dyDescent="0.25">
      <c r="A462" s="124">
        <f ca="1">'патриотика0,3664'!A458</f>
        <v>0</v>
      </c>
      <c r="B462" s="83" t="s">
        <v>84</v>
      </c>
      <c r="C462" s="220"/>
      <c r="D462" s="167">
        <f>PRODUCT(Лист1!G222,$A$216)</f>
        <v>0.26719999999999999</v>
      </c>
      <c r="E462" s="357">
        <f>Лист1!H222</f>
        <v>0</v>
      </c>
      <c r="F462" s="337">
        <f t="shared" si="15"/>
        <v>0</v>
      </c>
      <c r="G462" s="166"/>
      <c r="H462" s="7"/>
      <c r="I462" s="7"/>
      <c r="J462" s="139"/>
      <c r="K462" s="114"/>
      <c r="L462" s="140"/>
    </row>
    <row r="463" spans="1:12" ht="15.75" hidden="1" x14ac:dyDescent="0.25">
      <c r="A463" s="124">
        <f ca="1">'патриотика0,3664'!A459</f>
        <v>0</v>
      </c>
      <c r="B463" s="83" t="s">
        <v>84</v>
      </c>
      <c r="C463" s="220"/>
      <c r="D463" s="167">
        <f>PRODUCT(Лист1!G223,$A$216)</f>
        <v>0.26719999999999999</v>
      </c>
      <c r="E463" s="357">
        <f>Лист1!H223</f>
        <v>0</v>
      </c>
      <c r="F463" s="337">
        <f t="shared" si="15"/>
        <v>0</v>
      </c>
      <c r="G463" s="166"/>
      <c r="H463" s="7"/>
      <c r="I463" s="7"/>
      <c r="J463" s="139"/>
      <c r="K463" s="114"/>
      <c r="L463" s="140"/>
    </row>
    <row r="464" spans="1:12" ht="15.75" hidden="1" x14ac:dyDescent="0.25">
      <c r="A464" s="124">
        <f ca="1">'патриотика0,3664'!A460</f>
        <v>0</v>
      </c>
      <c r="B464" s="83" t="s">
        <v>84</v>
      </c>
      <c r="C464" s="220"/>
      <c r="D464" s="167">
        <f>PRODUCT(Лист1!G224,$A$216)</f>
        <v>0.26719999999999999</v>
      </c>
      <c r="E464" s="357">
        <f>Лист1!H224</f>
        <v>0</v>
      </c>
      <c r="F464" s="337">
        <f t="shared" si="15"/>
        <v>0</v>
      </c>
      <c r="G464" s="166"/>
      <c r="H464" s="7"/>
      <c r="I464" s="7"/>
      <c r="J464" s="139"/>
      <c r="K464" s="114"/>
      <c r="L464" s="140"/>
    </row>
    <row r="465" spans="1:12" ht="15.75" hidden="1" x14ac:dyDescent="0.25">
      <c r="A465" s="124">
        <f ca="1">'патриотика0,3664'!A461</f>
        <v>0</v>
      </c>
      <c r="B465" s="83" t="s">
        <v>84</v>
      </c>
      <c r="C465" s="220"/>
      <c r="D465" s="167">
        <f>PRODUCT(Лист1!G225,$A$216)</f>
        <v>0.26719999999999999</v>
      </c>
      <c r="E465" s="357">
        <f>Лист1!H225</f>
        <v>0</v>
      </c>
      <c r="F465" s="337">
        <f t="shared" si="15"/>
        <v>0</v>
      </c>
      <c r="G465" s="166"/>
      <c r="H465" s="7"/>
      <c r="I465" s="7"/>
      <c r="J465" s="139"/>
      <c r="K465" s="114"/>
      <c r="L465" s="140"/>
    </row>
    <row r="466" spans="1:12" ht="15.75" hidden="1" x14ac:dyDescent="0.25">
      <c r="A466" s="124">
        <f ca="1">'патриотика0,3664'!A462</f>
        <v>0</v>
      </c>
      <c r="B466" s="83" t="s">
        <v>84</v>
      </c>
      <c r="C466" s="220"/>
      <c r="D466" s="167">
        <f>PRODUCT(Лист1!G226,$A$216)</f>
        <v>0.26719999999999999</v>
      </c>
      <c r="E466" s="357">
        <f>Лист1!H226</f>
        <v>0</v>
      </c>
      <c r="F466" s="337">
        <f t="shared" si="15"/>
        <v>0</v>
      </c>
      <c r="G466" s="166"/>
      <c r="H466" s="7"/>
      <c r="I466" s="7"/>
      <c r="J466" s="139"/>
      <c r="K466" s="114"/>
      <c r="L466" s="140"/>
    </row>
    <row r="467" spans="1:12" ht="18.75" x14ac:dyDescent="0.25">
      <c r="A467" s="712" t="s">
        <v>31</v>
      </c>
      <c r="B467" s="713"/>
      <c r="C467" s="713"/>
      <c r="D467" s="713"/>
      <c r="E467" s="714"/>
      <c r="F467" s="291">
        <f>SUM(F220:F466)</f>
        <v>167450.23398399999</v>
      </c>
      <c r="G467" s="166"/>
      <c r="H467" s="7"/>
      <c r="I467" s="7"/>
    </row>
    <row r="468" spans="1:12" ht="15.75" x14ac:dyDescent="0.25">
      <c r="A468" s="7"/>
      <c r="B468" s="7"/>
      <c r="C468" s="7"/>
      <c r="D468" s="7"/>
      <c r="E468" s="166"/>
      <c r="F468" s="7"/>
      <c r="G468" s="166"/>
      <c r="H468" s="7"/>
      <c r="I468" s="7"/>
    </row>
    <row r="469" spans="1:12" ht="15.75" x14ac:dyDescent="0.25">
      <c r="A469" s="7"/>
      <c r="B469" s="7"/>
      <c r="C469" s="7"/>
      <c r="D469" s="7"/>
      <c r="E469" s="7"/>
      <c r="F469" s="7"/>
    </row>
  </sheetData>
  <autoFilter ref="A218:I382" xr:uid="{00000000-0009-0000-0000-000007000000}"/>
  <mergeCells count="153">
    <mergeCell ref="A18:B18"/>
    <mergeCell ref="B55:B56"/>
    <mergeCell ref="B34:C34"/>
    <mergeCell ref="A115:F115"/>
    <mergeCell ref="G45:G46"/>
    <mergeCell ref="A141:F141"/>
    <mergeCell ref="I118:I120"/>
    <mergeCell ref="A121:A122"/>
    <mergeCell ref="B121:B122"/>
    <mergeCell ref="D121:D122"/>
    <mergeCell ref="E121:E122"/>
    <mergeCell ref="F121:F122"/>
    <mergeCell ref="G121:G122"/>
    <mergeCell ref="I121:I122"/>
    <mergeCell ref="A127:F127"/>
    <mergeCell ref="D131:F131"/>
    <mergeCell ref="A42:F42"/>
    <mergeCell ref="A45:B46"/>
    <mergeCell ref="D45:D46"/>
    <mergeCell ref="A116:H116"/>
    <mergeCell ref="B118:B120"/>
    <mergeCell ref="D118:D120"/>
    <mergeCell ref="E118:F118"/>
    <mergeCell ref="G118:G120"/>
    <mergeCell ref="B40:C40"/>
    <mergeCell ref="B41:C41"/>
    <mergeCell ref="A4:E4"/>
    <mergeCell ref="A5:E5"/>
    <mergeCell ref="A6:E6"/>
    <mergeCell ref="A7:E7"/>
    <mergeCell ref="A15:F15"/>
    <mergeCell ref="A17:F17"/>
    <mergeCell ref="D8:E8"/>
    <mergeCell ref="D9:E9"/>
    <mergeCell ref="D10:E10"/>
    <mergeCell ref="D11:E11"/>
    <mergeCell ref="D12:E12"/>
    <mergeCell ref="D13:E13"/>
    <mergeCell ref="A14:I14"/>
    <mergeCell ref="B31:C31"/>
    <mergeCell ref="B33:C33"/>
    <mergeCell ref="G108:G109"/>
    <mergeCell ref="H108:H109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F55:F56"/>
    <mergeCell ref="A35:H35"/>
    <mergeCell ref="A36:A38"/>
    <mergeCell ref="B36:C38"/>
    <mergeCell ref="D36:E36"/>
    <mergeCell ref="D37:D38"/>
    <mergeCell ref="E37:E38"/>
    <mergeCell ref="F37:F38"/>
    <mergeCell ref="B39:C39"/>
    <mergeCell ref="A112:B112"/>
    <mergeCell ref="A114:B114"/>
    <mergeCell ref="A113:B113"/>
    <mergeCell ref="A48:B48"/>
    <mergeCell ref="A110:B110"/>
    <mergeCell ref="A111:B111"/>
    <mergeCell ref="A164:B164"/>
    <mergeCell ref="A143:A144"/>
    <mergeCell ref="B143:B144"/>
    <mergeCell ref="B134:C134"/>
    <mergeCell ref="A130:H130"/>
    <mergeCell ref="A131:A133"/>
    <mergeCell ref="B131:C133"/>
    <mergeCell ref="D132:D133"/>
    <mergeCell ref="E132:E133"/>
    <mergeCell ref="F132:F133"/>
    <mergeCell ref="A106:F106"/>
    <mergeCell ref="A108:B109"/>
    <mergeCell ref="D108:D109"/>
    <mergeCell ref="A49:B49"/>
    <mergeCell ref="A50:B50"/>
    <mergeCell ref="A52:B52"/>
    <mergeCell ref="A53:F53"/>
    <mergeCell ref="D143:D144"/>
    <mergeCell ref="E143:E144"/>
    <mergeCell ref="F143:F144"/>
    <mergeCell ref="A168:F168"/>
    <mergeCell ref="A170:A171"/>
    <mergeCell ref="B170:B171"/>
    <mergeCell ref="D170:D171"/>
    <mergeCell ref="E170:E171"/>
    <mergeCell ref="A158:F158"/>
    <mergeCell ref="E161:E162"/>
    <mergeCell ref="F161:F162"/>
    <mergeCell ref="G181:G182"/>
    <mergeCell ref="A186:F186"/>
    <mergeCell ref="A187:F187"/>
    <mergeCell ref="A189:A190"/>
    <mergeCell ref="B189:B190"/>
    <mergeCell ref="D189:D190"/>
    <mergeCell ref="F170:F171"/>
    <mergeCell ref="A152:E152"/>
    <mergeCell ref="E189:E190"/>
    <mergeCell ref="F189:F190"/>
    <mergeCell ref="A181:A182"/>
    <mergeCell ref="B181:B182"/>
    <mergeCell ref="D181:D182"/>
    <mergeCell ref="E181:E182"/>
    <mergeCell ref="F181:F182"/>
    <mergeCell ref="A165:B165"/>
    <mergeCell ref="A166:B166"/>
    <mergeCell ref="A167:B167"/>
    <mergeCell ref="A179:F179"/>
    <mergeCell ref="G170:G171"/>
    <mergeCell ref="A161:B162"/>
    <mergeCell ref="D161:D162"/>
    <mergeCell ref="G161:G162"/>
    <mergeCell ref="A163:B163"/>
    <mergeCell ref="A467:E467"/>
    <mergeCell ref="A178:F178"/>
    <mergeCell ref="A214:E214"/>
    <mergeCell ref="A215:F215"/>
    <mergeCell ref="A216:F216"/>
    <mergeCell ref="A217:A218"/>
    <mergeCell ref="B217:B218"/>
    <mergeCell ref="D217:D218"/>
    <mergeCell ref="E217:E218"/>
    <mergeCell ref="F217:F218"/>
    <mergeCell ref="A1:I1"/>
    <mergeCell ref="E108:E109"/>
    <mergeCell ref="F108:F109"/>
    <mergeCell ref="E45:E46"/>
    <mergeCell ref="F45:F46"/>
    <mergeCell ref="B3:I3"/>
    <mergeCell ref="G19:G21"/>
    <mergeCell ref="I19:I21"/>
    <mergeCell ref="A22:A23"/>
    <mergeCell ref="B22:B23"/>
    <mergeCell ref="D22:D23"/>
    <mergeCell ref="E22:E23"/>
    <mergeCell ref="F22:F23"/>
    <mergeCell ref="G22:G23"/>
    <mergeCell ref="I22:I23"/>
    <mergeCell ref="A19:A21"/>
    <mergeCell ref="B19:B21"/>
    <mergeCell ref="D19:D21"/>
    <mergeCell ref="E19:F19"/>
    <mergeCell ref="F20:F21"/>
    <mergeCell ref="A47:B47"/>
    <mergeCell ref="C55:C56"/>
    <mergeCell ref="D55:D56"/>
    <mergeCell ref="E55:E56"/>
  </mergeCells>
  <printOptions horizontalCentered="1" verticalCentered="1"/>
  <pageMargins left="0.70866141732283472" right="0.31496062992125984" top="0.55118110236220474" bottom="0.55118110236220474" header="0" footer="0"/>
  <pageSetup paperSize="9" scale="44" fitToHeight="4" orientation="portrait" r:id="rId1"/>
  <rowBreaks count="3" manualBreakCount="3">
    <brk id="105" max="9" man="1"/>
    <brk id="178" max="8" man="1"/>
    <brk id="283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2"/>
  <sheetViews>
    <sheetView workbookViewId="0">
      <selection sqref="A1:XFD1048576"/>
    </sheetView>
  </sheetViews>
  <sheetFormatPr defaultRowHeight="15" x14ac:dyDescent="0.25"/>
  <cols>
    <col min="1" max="1" width="27.75" customWidth="1"/>
    <col min="2" max="2" width="10.75" customWidth="1"/>
    <col min="3" max="3" width="15.75" customWidth="1"/>
    <col min="4" max="4" width="16.375" customWidth="1"/>
    <col min="5" max="5" width="18.625" customWidth="1"/>
    <col min="6" max="6" width="18.75" customWidth="1"/>
    <col min="7" max="7" width="17" customWidth="1"/>
    <col min="8" max="8" width="16.375" customWidth="1"/>
    <col min="9" max="9" width="12.875" customWidth="1"/>
  </cols>
  <sheetData>
    <row r="1" spans="1:9" ht="15.75" x14ac:dyDescent="0.25">
      <c r="A1" s="786" t="s">
        <v>71</v>
      </c>
      <c r="B1" s="786"/>
      <c r="C1" s="786"/>
      <c r="D1" s="786"/>
      <c r="E1" s="786"/>
      <c r="F1" s="786"/>
      <c r="G1" s="27"/>
      <c r="H1" s="27"/>
    </row>
    <row r="2" spans="1:9" ht="15.75" x14ac:dyDescent="0.25">
      <c r="A2" s="13"/>
      <c r="B2" s="13"/>
      <c r="C2" s="13"/>
      <c r="D2" s="13"/>
      <c r="E2" s="13"/>
      <c r="F2" s="13"/>
      <c r="G2" s="13"/>
      <c r="H2" s="13"/>
    </row>
    <row r="3" spans="1:9" ht="47.25" x14ac:dyDescent="0.25">
      <c r="A3" s="14" t="s">
        <v>60</v>
      </c>
      <c r="B3" s="15" t="s">
        <v>2</v>
      </c>
      <c r="C3" s="15" t="s">
        <v>61</v>
      </c>
      <c r="D3" s="15" t="s">
        <v>62</v>
      </c>
      <c r="E3" s="14" t="s">
        <v>63</v>
      </c>
      <c r="F3" s="15" t="s">
        <v>64</v>
      </c>
      <c r="G3" s="14" t="s">
        <v>65</v>
      </c>
      <c r="H3" s="14" t="s">
        <v>66</v>
      </c>
      <c r="I3" s="26" t="s">
        <v>67</v>
      </c>
    </row>
    <row r="4" spans="1:9" ht="15.75" x14ac:dyDescent="0.25">
      <c r="A4" s="16" t="s">
        <v>72</v>
      </c>
      <c r="B4" s="17"/>
      <c r="C4" s="18"/>
      <c r="D4" s="18"/>
      <c r="E4" s="19"/>
      <c r="F4" s="20"/>
      <c r="G4" s="19"/>
      <c r="H4" s="19"/>
    </row>
    <row r="5" spans="1:9" ht="15.75" x14ac:dyDescent="0.25">
      <c r="A5" s="12" t="str">
        <f>[2]Лист1!D15</f>
        <v>Заведуюший</v>
      </c>
      <c r="B5" s="21">
        <f>[2]Лист1!E15</f>
        <v>1</v>
      </c>
      <c r="C5" s="22">
        <f>[2]Лист1!AD15</f>
        <v>86169</v>
      </c>
      <c r="D5" s="22">
        <f>B5*C5</f>
        <v>86169</v>
      </c>
      <c r="E5" s="23">
        <f>D5*2*0.2</f>
        <v>34467.599999999999</v>
      </c>
      <c r="F5" s="24">
        <f>E5+C5*12</f>
        <v>1068495.6000000001</v>
      </c>
      <c r="G5" s="23">
        <f>F5*30.2%</f>
        <v>322685.67120000004</v>
      </c>
      <c r="H5" s="23">
        <f>F5+G5</f>
        <v>1391181.2712000001</v>
      </c>
      <c r="I5" s="25">
        <f>F5/12/B5</f>
        <v>89041.3</v>
      </c>
    </row>
    <row r="6" spans="1:9" ht="15.75" x14ac:dyDescent="0.25">
      <c r="A6" s="12" t="str">
        <f>[2]Лист1!D16</f>
        <v>Ведущий специалист по работе с молодежью</v>
      </c>
      <c r="B6" s="21">
        <f>[2]Лист1!E16</f>
        <v>1</v>
      </c>
      <c r="C6" s="22">
        <f>[2]Лист1!AD16</f>
        <v>36443</v>
      </c>
      <c r="D6" s="22">
        <f t="shared" ref="D6:D11" si="0">B6*C6</f>
        <v>36443</v>
      </c>
      <c r="E6" s="23">
        <f t="shared" ref="E6" si="1">D6*2*0.2</f>
        <v>14577.2</v>
      </c>
      <c r="F6" s="24">
        <f>E6+C6*12</f>
        <v>451893.2</v>
      </c>
      <c r="G6" s="23">
        <f t="shared" ref="G6:G11" si="2">F6*30.2%</f>
        <v>136471.7464</v>
      </c>
      <c r="H6" s="23">
        <f t="shared" ref="H6:H11" si="3">F6+G6</f>
        <v>588364.94640000002</v>
      </c>
      <c r="I6" s="25">
        <f t="shared" ref="I6:I10" si="4">F6/12/B6</f>
        <v>37657.76666666667</v>
      </c>
    </row>
    <row r="7" spans="1:9" ht="15.75" x14ac:dyDescent="0.25">
      <c r="A7" s="12" t="str">
        <f>[2]Лист1!D17</f>
        <v>Специалист по работе с молодежью, 1 кв. уровень</v>
      </c>
      <c r="B7" s="21">
        <f>[2]Лист1!E17</f>
        <v>4.5999999999999996</v>
      </c>
      <c r="C7" s="22">
        <f>[2]Лист1!AD17</f>
        <v>32495</v>
      </c>
      <c r="D7" s="22">
        <f t="shared" si="0"/>
        <v>149477</v>
      </c>
      <c r="E7" s="23">
        <f>D7*1.5*0.2</f>
        <v>44843.100000000006</v>
      </c>
      <c r="F7" s="24">
        <f>E7+D7*12</f>
        <v>1838567.1</v>
      </c>
      <c r="G7" s="23">
        <f t="shared" si="2"/>
        <v>555247.26419999998</v>
      </c>
      <c r="H7" s="23">
        <f t="shared" si="3"/>
        <v>2393814.3642000002</v>
      </c>
      <c r="I7" s="25">
        <f t="shared" si="4"/>
        <v>33307.375000000007</v>
      </c>
    </row>
    <row r="8" spans="1:9" ht="15.75" x14ac:dyDescent="0.25">
      <c r="A8" s="12" t="str">
        <f>[2]Лист1!D18</f>
        <v>Водитель автомобиля, 1 кв. уровень</v>
      </c>
      <c r="B8" s="21">
        <f>[2]Лист1!E18</f>
        <v>1</v>
      </c>
      <c r="C8" s="22">
        <f>[2]Лист1!AD18</f>
        <v>23375</v>
      </c>
      <c r="D8" s="22">
        <f t="shared" si="0"/>
        <v>23375</v>
      </c>
      <c r="E8" s="23">
        <f>D8*1.5</f>
        <v>35062.5</v>
      </c>
      <c r="F8" s="24">
        <f t="shared" ref="F8:F10" si="5">E8+C8*12</f>
        <v>315562.5</v>
      </c>
      <c r="G8" s="23">
        <f t="shared" si="2"/>
        <v>95299.875</v>
      </c>
      <c r="H8" s="23">
        <f t="shared" si="3"/>
        <v>410862.375</v>
      </c>
      <c r="I8" s="25">
        <f t="shared" si="4"/>
        <v>26296.875</v>
      </c>
    </row>
    <row r="9" spans="1:9" ht="15.75" x14ac:dyDescent="0.25">
      <c r="A9" s="12" t="str">
        <f>[2]Лист1!D19</f>
        <v>Рабочий по комплексному обслуживанию здания</v>
      </c>
      <c r="B9" s="21">
        <f>[2]Лист1!E19</f>
        <v>0.5</v>
      </c>
      <c r="C9" s="22">
        <f>[2]Лист1!AD19</f>
        <v>20711</v>
      </c>
      <c r="D9" s="22">
        <f t="shared" si="0"/>
        <v>10355.5</v>
      </c>
      <c r="E9" s="23">
        <f>D9*1.5</f>
        <v>15533.25</v>
      </c>
      <c r="F9" s="24">
        <f t="shared" si="5"/>
        <v>264065.25</v>
      </c>
      <c r="G9" s="23">
        <f t="shared" si="2"/>
        <v>79747.705499999996</v>
      </c>
      <c r="H9" s="23">
        <f t="shared" si="3"/>
        <v>343812.95549999998</v>
      </c>
      <c r="I9" s="25">
        <f>F9/12*B9</f>
        <v>11002.71875</v>
      </c>
    </row>
    <row r="10" spans="1:9" ht="15.75" x14ac:dyDescent="0.25">
      <c r="A10" s="12" t="str">
        <f>[2]Лист1!D20</f>
        <v>Уборщик служебных помещений, 1 кв. уровень</v>
      </c>
      <c r="B10" s="21">
        <f>[2]Лист1!E20</f>
        <v>1</v>
      </c>
      <c r="C10" s="22">
        <f>[2]Лист1!AD20</f>
        <v>17458</v>
      </c>
      <c r="D10" s="22">
        <f t="shared" si="0"/>
        <v>17458</v>
      </c>
      <c r="E10" s="23">
        <f>D10*1.5</f>
        <v>26187</v>
      </c>
      <c r="F10" s="24">
        <f t="shared" si="5"/>
        <v>235683</v>
      </c>
      <c r="G10" s="23">
        <f t="shared" si="2"/>
        <v>71176.266000000003</v>
      </c>
      <c r="H10" s="23">
        <f t="shared" si="3"/>
        <v>306859.266</v>
      </c>
      <c r="I10" s="25">
        <f t="shared" si="4"/>
        <v>19640.25</v>
      </c>
    </row>
    <row r="11" spans="1:9" ht="15.75" x14ac:dyDescent="0.25">
      <c r="A11" s="12" t="str">
        <f>[2]Лист1!D21</f>
        <v xml:space="preserve">Сторож, 1 кв. уровень </v>
      </c>
      <c r="B11" s="21">
        <f>[2]Лист1!E21</f>
        <v>3</v>
      </c>
      <c r="C11" s="22">
        <f>[2]Лист1!AD21</f>
        <v>19510</v>
      </c>
      <c r="D11" s="22">
        <f t="shared" si="0"/>
        <v>58530</v>
      </c>
      <c r="E11" s="23">
        <f>D11*1.5</f>
        <v>87795</v>
      </c>
      <c r="F11" s="24">
        <f>E11+D11*12</f>
        <v>790155</v>
      </c>
      <c r="G11" s="23">
        <f t="shared" si="2"/>
        <v>238626.81</v>
      </c>
      <c r="H11" s="23">
        <f t="shared" si="3"/>
        <v>1028781.81</v>
      </c>
      <c r="I11" s="25">
        <f>F11/12/B11</f>
        <v>21948.75</v>
      </c>
    </row>
    <row r="12" spans="1:9" ht="15.75" x14ac:dyDescent="0.25">
      <c r="A12" s="12">
        <f>[2]Лист1!D22</f>
        <v>19510</v>
      </c>
      <c r="B12" s="29">
        <f>[2]Лист1!E22</f>
        <v>12.1</v>
      </c>
      <c r="C12" s="30">
        <f>[2]Лист1!AD22</f>
        <v>236161</v>
      </c>
      <c r="D12" s="31">
        <f>SUM(D5:D11)</f>
        <v>381807.5</v>
      </c>
      <c r="E12" s="32">
        <f>SUM(E5:E11)</f>
        <v>258465.65000000002</v>
      </c>
      <c r="F12" s="33">
        <f>SUM(F5:F11)</f>
        <v>4964421.6500000004</v>
      </c>
      <c r="G12" s="34">
        <f>SUM(G5:G11)</f>
        <v>1499255.3382999999</v>
      </c>
      <c r="H12" s="34">
        <f>SUM(H5:H11)</f>
        <v>6463676.9883000012</v>
      </c>
      <c r="I12" s="25">
        <f t="shared" ref="I12" si="6">F12/12</f>
        <v>413701.8041666667</v>
      </c>
    </row>
    <row r="13" spans="1:9" x14ac:dyDescent="0.25">
      <c r="B13" s="25"/>
      <c r="C13" s="25"/>
      <c r="E13" s="25"/>
      <c r="F13" s="25"/>
      <c r="G13" s="25"/>
      <c r="H13" s="25"/>
    </row>
    <row r="14" spans="1:9" x14ac:dyDescent="0.25">
      <c r="F14" s="35">
        <v>4211572.09</v>
      </c>
    </row>
    <row r="15" spans="1:9" x14ac:dyDescent="0.25">
      <c r="C15">
        <f>54798.42/3</f>
        <v>18266.14</v>
      </c>
      <c r="D15" s="25">
        <f>SUM(D5:D12)</f>
        <v>763615</v>
      </c>
    </row>
    <row r="17" spans="1:9" x14ac:dyDescent="0.25">
      <c r="H17">
        <v>5210090.78</v>
      </c>
      <c r="I17" t="s">
        <v>73</v>
      </c>
    </row>
    <row r="18" spans="1:9" x14ac:dyDescent="0.25">
      <c r="B18">
        <v>131569.758</v>
      </c>
      <c r="E18" t="s">
        <v>74</v>
      </c>
      <c r="F18" s="1">
        <v>63000</v>
      </c>
      <c r="H18">
        <v>277896</v>
      </c>
      <c r="I18" s="36" t="s">
        <v>75</v>
      </c>
    </row>
    <row r="19" spans="1:9" x14ac:dyDescent="0.25">
      <c r="E19" t="s">
        <v>76</v>
      </c>
      <c r="F19" s="1">
        <v>86158</v>
      </c>
      <c r="I19" t="s">
        <v>77</v>
      </c>
    </row>
    <row r="20" spans="1:9" x14ac:dyDescent="0.25">
      <c r="E20" t="s">
        <v>78</v>
      </c>
      <c r="F20" s="1">
        <f>F19-F18</f>
        <v>23158</v>
      </c>
      <c r="H20" s="28">
        <f>H17+H18+H19</f>
        <v>5487986.7800000003</v>
      </c>
      <c r="I20" t="s">
        <v>57</v>
      </c>
    </row>
    <row r="21" spans="1:9" x14ac:dyDescent="0.25">
      <c r="E21" t="s">
        <v>79</v>
      </c>
      <c r="F21" s="1">
        <f>F20*12</f>
        <v>277896</v>
      </c>
    </row>
    <row r="22" spans="1:9" x14ac:dyDescent="0.25">
      <c r="A22" s="37" t="e">
        <f t="shared" ref="A22" si="7">INT(#REF!/#REF!)</f>
        <v>#REF!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затраты</vt:lpstr>
      <vt:lpstr>натур показатели инновации+добр</vt:lpstr>
      <vt:lpstr>инновации+добровольчество0,3664</vt:lpstr>
      <vt:lpstr>Лист1</vt:lpstr>
      <vt:lpstr>натур показатели патриотика</vt:lpstr>
      <vt:lpstr>патриотика0,3664</vt:lpstr>
      <vt:lpstr>натур показатели таланты+инициа</vt:lpstr>
      <vt:lpstr>таланты+инициативы0,2672</vt:lpstr>
      <vt:lpstr>Лист3</vt:lpstr>
      <vt:lpstr>затраты!Область_печати</vt:lpstr>
      <vt:lpstr>'инновации+добровольчество0,3664'!Область_печати</vt:lpstr>
      <vt:lpstr>'патриотика0,3664'!Область_печати</vt:lpstr>
      <vt:lpstr>'таланты+инициативы0,2672'!Область_печати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2022-07-18T09:58:30Z</dcterms:modified>
</cp:coreProperties>
</file>